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M:\DairyCo MI\Datum from M\Website PB\Imports and exports\"/>
    </mc:Choice>
  </mc:AlternateContent>
  <xr:revisionPtr revIDLastSave="0" documentId="13_ncr:1_{CEBC960C-A663-476B-BE6E-4826CF891D0C}" xr6:coauthVersionLast="47" xr6:coauthVersionMax="47" xr10:uidLastSave="{00000000-0000-0000-0000-000000000000}"/>
  <bookViews>
    <workbookView xWindow="-120" yWindow="-120" windowWidth="29040" windowHeight="15840" xr2:uid="{00000000-000D-0000-FFFF-FFFF00000000}"/>
  </bookViews>
  <sheets>
    <sheet name="Dairy trade balance (Volume)" sheetId="1" r:id="rId1"/>
    <sheet name="Dairy trade balance (Value)" sheetId="3" r:id="rId2"/>
    <sheet name="Tables and charts" sheetId="4" r:id="rId3"/>
    <sheet name="Tables for website (HIDE)" sheetId="6" state="hidden" r:id="rId4"/>
    <sheet name="Disclaimer and notes" sheetId="9" r:id="rId5"/>
  </sheets>
  <externalReferences>
    <externalReference r:id="rId6"/>
    <externalReference r:id="rId7"/>
  </externalReferences>
  <definedNames>
    <definedName name="CR_Export_Quarterly_Prices">#REF!</definedName>
    <definedName name="CR_Export_Weekly_Prices">#REF!</definedName>
    <definedName name="CR_Export_Yearly_Prices">#REF!</definedName>
    <definedName name="Month" localSheetId="4">[1]Lookups!$A$1:$A$12</definedName>
    <definedName name="Month">[2]Lookups!$A$1:$A$12</definedName>
    <definedName name="Year" localSheetId="4">[1]Lookups!$C$1:$C$12</definedName>
    <definedName name="Year">[2]Lookups!$C$1:$C$12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4" l="1"/>
  <c r="N17" i="4"/>
  <c r="M17" i="4"/>
  <c r="L17" i="4"/>
  <c r="O16" i="4"/>
  <c r="N16" i="4"/>
  <c r="M16" i="4"/>
  <c r="L16" i="4"/>
  <c r="O15" i="4"/>
  <c r="N15" i="4"/>
  <c r="M15" i="4"/>
  <c r="L15" i="4"/>
  <c r="O14" i="4"/>
  <c r="N14" i="4"/>
  <c r="M14" i="4"/>
  <c r="L14" i="4"/>
  <c r="O13" i="4"/>
  <c r="N13" i="4"/>
  <c r="M13" i="4"/>
  <c r="L13" i="4"/>
  <c r="O12" i="4"/>
  <c r="N12" i="4"/>
  <c r="M12" i="4"/>
  <c r="L12" i="4"/>
  <c r="O11" i="4"/>
  <c r="N11" i="4"/>
  <c r="M11" i="4"/>
  <c r="L11" i="4"/>
  <c r="O10" i="4"/>
  <c r="N10" i="4"/>
  <c r="M10" i="4"/>
  <c r="L10" i="4"/>
  <c r="F17" i="4"/>
  <c r="E17" i="4"/>
  <c r="D17" i="4"/>
  <c r="C17" i="4"/>
  <c r="F16" i="4"/>
  <c r="E16" i="4"/>
  <c r="D16" i="4"/>
  <c r="C16" i="4"/>
  <c r="F15" i="4"/>
  <c r="E15" i="4"/>
  <c r="D15" i="4"/>
  <c r="C15" i="4"/>
  <c r="F14" i="4"/>
  <c r="E14" i="4"/>
  <c r="D14" i="4"/>
  <c r="C14" i="4"/>
  <c r="F13" i="4"/>
  <c r="E13" i="4"/>
  <c r="D13" i="4"/>
  <c r="C13" i="4"/>
  <c r="F12" i="4"/>
  <c r="E12" i="4"/>
  <c r="D12" i="4"/>
  <c r="C12" i="4"/>
  <c r="F11" i="4"/>
  <c r="E11" i="4"/>
  <c r="D11" i="4"/>
  <c r="C11" i="4"/>
  <c r="F10" i="4"/>
  <c r="E10" i="4"/>
  <c r="D10" i="4"/>
  <c r="C10" i="4"/>
  <c r="G11" i="4" l="1"/>
  <c r="G17" i="6" l="1"/>
  <c r="F17" i="6"/>
  <c r="E17" i="6"/>
  <c r="D17" i="6"/>
  <c r="C17" i="6"/>
  <c r="G6" i="6"/>
  <c r="F6" i="6"/>
  <c r="E6" i="6"/>
  <c r="D6" i="6"/>
  <c r="C6" i="6"/>
  <c r="P10" i="4" l="1"/>
  <c r="P17" i="4"/>
  <c r="P11" i="4"/>
  <c r="P12" i="4"/>
  <c r="P13" i="4"/>
  <c r="P15" i="4"/>
  <c r="P16" i="4"/>
  <c r="P14" i="4"/>
  <c r="G10" i="4"/>
  <c r="G15" i="4"/>
  <c r="G14" i="4"/>
  <c r="G13" i="4"/>
  <c r="G12" i="4"/>
  <c r="G17" i="4"/>
  <c r="G16" i="4" l="1"/>
  <c r="D18" i="6"/>
  <c r="E18" i="6"/>
  <c r="F18" i="6"/>
  <c r="G18" i="6"/>
  <c r="D19" i="6"/>
  <c r="E19" i="6"/>
  <c r="F19" i="6"/>
  <c r="G19" i="6"/>
  <c r="D20" i="6"/>
  <c r="E20" i="6"/>
  <c r="F20" i="6"/>
  <c r="G20" i="6"/>
  <c r="D21" i="6"/>
  <c r="E21" i="6"/>
  <c r="F21" i="6"/>
  <c r="G21" i="6"/>
  <c r="D22" i="6"/>
  <c r="E22" i="6"/>
  <c r="F22" i="6"/>
  <c r="G22" i="6"/>
  <c r="D23" i="6"/>
  <c r="E23" i="6"/>
  <c r="F23" i="6"/>
  <c r="G23" i="6"/>
  <c r="D24" i="6"/>
  <c r="E24" i="6"/>
  <c r="F24" i="6"/>
  <c r="G24" i="6"/>
  <c r="D25" i="6"/>
  <c r="E25" i="6"/>
  <c r="F25" i="6"/>
  <c r="G25" i="6"/>
  <c r="C25" i="6"/>
  <c r="C24" i="6"/>
  <c r="C23" i="6"/>
  <c r="C22" i="6"/>
  <c r="C21" i="6"/>
  <c r="C20" i="6"/>
  <c r="C19" i="6"/>
  <c r="C18" i="6"/>
  <c r="G8" i="6"/>
  <c r="G9" i="6"/>
  <c r="G10" i="6"/>
  <c r="G12" i="6"/>
  <c r="G14" i="6"/>
  <c r="C13" i="6"/>
  <c r="D13" i="6"/>
  <c r="E13" i="6"/>
  <c r="F13" i="6"/>
  <c r="C12" i="6"/>
  <c r="D12" i="6"/>
  <c r="E12" i="6"/>
  <c r="F12" i="6"/>
  <c r="C11" i="6"/>
  <c r="D11" i="6"/>
  <c r="E11" i="6"/>
  <c r="F11" i="6"/>
  <c r="G11" i="6"/>
  <c r="C10" i="6"/>
  <c r="D10" i="6"/>
  <c r="E10" i="6"/>
  <c r="F10" i="6"/>
  <c r="C9" i="6"/>
  <c r="D9" i="6"/>
  <c r="E9" i="6"/>
  <c r="F9" i="6"/>
  <c r="C8" i="6"/>
  <c r="D8" i="6"/>
  <c r="E8" i="6"/>
  <c r="F8" i="6"/>
  <c r="C7" i="6"/>
  <c r="D7" i="6"/>
  <c r="E7" i="6"/>
  <c r="F7" i="6"/>
  <c r="G7" i="6"/>
  <c r="C14" i="6"/>
  <c r="D14" i="6"/>
  <c r="E14" i="6"/>
  <c r="F14" i="6"/>
  <c r="G13" i="6" l="1"/>
</calcChain>
</file>

<file path=xl/sharedStrings.xml><?xml version="1.0" encoding="utf-8"?>
<sst xmlns="http://schemas.openxmlformats.org/spreadsheetml/2006/main" count="168" uniqueCount="70">
  <si>
    <t>UK dairy trade balance</t>
  </si>
  <si>
    <t>Cream</t>
  </si>
  <si>
    <t>Butter</t>
  </si>
  <si>
    <t>Cheese</t>
  </si>
  <si>
    <t>Yoghurt</t>
  </si>
  <si>
    <t>Imports</t>
  </si>
  <si>
    <t>Exports</t>
  </si>
  <si>
    <t>Balance</t>
  </si>
  <si>
    <t>Notes</t>
  </si>
  <si>
    <t>Milk and cream of a fat content, by weight, exceeding 10%, not concentrated nor containing added sugar or other sweetening matter</t>
  </si>
  <si>
    <t>0405</t>
  </si>
  <si>
    <t>0406</t>
  </si>
  <si>
    <t>0402 10</t>
  </si>
  <si>
    <t>0402 21/29</t>
  </si>
  <si>
    <t>Milk and cream, concentrated, whether or not sweetened, in powder, granules or other solid forms, of a fat content, by weight, not exceeding 1.5%</t>
  </si>
  <si>
    <t>Milk and cream, concentrated, whether or not sweetened, in powder, granules or other solid forms, of a fat content, by weight, exceeding 1.5%</t>
  </si>
  <si>
    <t>0402 91/99</t>
  </si>
  <si>
    <t>Skim milk powder (SMP)</t>
  </si>
  <si>
    <t>Whole milk powder (WMP)</t>
  </si>
  <si>
    <t>Concentrated  milk</t>
  </si>
  <si>
    <t>Year</t>
  </si>
  <si>
    <t>SMP</t>
  </si>
  <si>
    <t>WMP</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</si>
  <si>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</si>
  <si>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</si>
  <si>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</si>
  <si>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Agriculture and Horticulture Development Board 
Stoneleigh Park 
Kenilworth 
Warwickshire 
CV8 2TL</t>
  </si>
  <si>
    <t>Telephone</t>
  </si>
  <si>
    <t>024 7669 2051</t>
  </si>
  <si>
    <t>Email</t>
  </si>
  <si>
    <t>Website</t>
  </si>
  <si>
    <t>ahdb.org.uk</t>
  </si>
  <si>
    <t>Product category definitions</t>
  </si>
  <si>
    <t>trade code</t>
  </si>
  <si>
    <t>description</t>
  </si>
  <si>
    <t>0401-0406</t>
  </si>
  <si>
    <t>sum of dairy trade codes (reported categories do not include all traded dairy goods, so sum will not equal All Dairy figure)</t>
  </si>
  <si>
    <t>Cheese and curd</t>
  </si>
  <si>
    <t>Butter and other fats and oils derived from milk</t>
  </si>
  <si>
    <t>Milk and cream, concentrated, whether or not sweetened</t>
  </si>
  <si>
    <t>Volume (000 tonnes)</t>
  </si>
  <si>
    <t>Value (£ millions)</t>
  </si>
  <si>
    <t>Conc. milk</t>
  </si>
  <si>
    <t>Value (£ million)</t>
  </si>
  <si>
    <t>Yoghurt, whether or not sweetened, flavored or containing added fruit, nuts or cocoa</t>
  </si>
  <si>
    <t>All dairy</t>
  </si>
  <si>
    <t>Skim milk powder</t>
  </si>
  <si>
    <t>Whole milk powder</t>
  </si>
  <si>
    <t>Concentrated milk</t>
  </si>
  <si>
    <r>
      <t>Units:</t>
    </r>
    <r>
      <rPr>
        <sz val="12"/>
        <color rgb="FF575756"/>
        <rFont val="Arial"/>
        <family val="2"/>
      </rPr>
      <t xml:space="preserve"> Thousand tonnes</t>
    </r>
  </si>
  <si>
    <r>
      <t>Units:</t>
    </r>
    <r>
      <rPr>
        <sz val="12"/>
        <color rgb="FF575756"/>
        <rFont val="Arial"/>
        <family val="2"/>
      </rPr>
      <t xml:space="preserve"> Thousand pounds sterling</t>
    </r>
  </si>
  <si>
    <t>Head office address</t>
  </si>
  <si>
    <t>mi@ahdb.org.uk</t>
  </si>
  <si>
    <t>See notes for definition of product categories</t>
  </si>
  <si>
    <r>
      <t>Units:</t>
    </r>
    <r>
      <rPr>
        <sz val="12"/>
        <color rgb="FF575756"/>
        <rFont val="Arial"/>
        <family val="2"/>
      </rPr>
      <t xml:space="preserve"> Thousand tonnes, Million pound sterling</t>
    </r>
  </si>
  <si>
    <t>Butter*</t>
  </si>
  <si>
    <t>*Includes other fats and oils derived from milk</t>
  </si>
  <si>
    <t xml:space="preserve">                                                                                                                                                                                                                                                                                                                                                                                                                                                                                                                                                                                                                                                                                                                                                                                                                                                                                                                                                                                                                                                                                                                                                                                                                                                                                                                                                                                                                                                                                                                                                                                                                                                                                                                                                                           </t>
  </si>
  <si>
    <t>All dairy**</t>
  </si>
  <si>
    <t>**Includes other products not listed above</t>
  </si>
  <si>
    <t>0401 50</t>
  </si>
  <si>
    <t xml:space="preserve"> </t>
  </si>
  <si>
    <t xml:space="preserve">Source: HMRC, Trade Data Monitor LLC
</t>
  </si>
  <si>
    <t xml:space="preserve"> ©Agriculture and Horticulture Development Board 2023. All rights reserved.</t>
  </si>
  <si>
    <r>
      <t xml:space="preserve">Last updated: </t>
    </r>
    <r>
      <rPr>
        <sz val="12"/>
        <color rgb="FF575756"/>
        <rFont val="Arial"/>
        <family val="2"/>
      </rPr>
      <t>08/03/2023</t>
    </r>
    <r>
      <rPr>
        <b/>
        <sz val="12"/>
        <color rgb="FF575756"/>
        <rFont val="Arial"/>
        <family val="2"/>
      </rPr>
      <t xml:space="preserve"> </t>
    </r>
    <r>
      <rPr>
        <sz val="12"/>
        <color rgb="FF575756"/>
        <rFont val="Arial"/>
        <family val="2"/>
      </rPr>
      <t>(updated annually)</t>
    </r>
  </si>
  <si>
    <r>
      <t xml:space="preserve">Last updated: </t>
    </r>
    <r>
      <rPr>
        <sz val="12"/>
        <color rgb="FF575756"/>
        <rFont val="Arial"/>
        <family val="2"/>
      </rPr>
      <t>08/03/2023</t>
    </r>
  </si>
  <si>
    <t>0403 10/20</t>
  </si>
  <si>
    <r>
      <rPr>
        <b/>
        <sz val="12"/>
        <color rgb="FF575756"/>
        <rFont val="Arial"/>
        <family val="2"/>
      </rPr>
      <t>Source</t>
    </r>
    <r>
      <rPr>
        <sz val="12"/>
        <color rgb="FF575756"/>
        <rFont val="Arial"/>
        <family val="2"/>
      </rPr>
      <t>: HMRC, Trade data Monitor LLC</t>
    </r>
  </si>
  <si>
    <r>
      <rPr>
        <b/>
        <sz val="12"/>
        <color rgb="FF575756"/>
        <rFont val="Arial"/>
        <family val="2"/>
      </rPr>
      <t>Source</t>
    </r>
    <r>
      <rPr>
        <sz val="12"/>
        <color rgb="FF575756"/>
        <rFont val="Arial"/>
        <family val="2"/>
      </rPr>
      <t>: HMRC, Trade Data Monitor LLC</t>
    </r>
  </si>
  <si>
    <r>
      <t>Last updated: 14</t>
    </r>
    <r>
      <rPr>
        <sz val="12"/>
        <color rgb="FF575756"/>
        <rFont val="Arial"/>
        <family val="2"/>
      </rPr>
      <t>/11/2024 (updated annually)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</si>
</sst>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0" x14ac:knownFonts="1">
    <font>
      <sz val="11"/>
      <color theme="1"/>
      <name val="Arial"/>
      <family val="2"/>
      <scheme val="minor"/>
    </font>
    <font>
      <sz val="11"/>
      <color theme="1"/>
      <name val="Arial"/>
      <family val="2"/>
      <scheme val="minor"/>
    </font>
    <font>
      <sz val="10"/>
      <name val="Arial"/>
      <family val="2"/>
    </font>
    <font>
      <b/>
      <sz val="14"/>
      <color rgb="FF575756"/>
      <name val="Arial"/>
      <family val="2"/>
    </font>
    <font>
      <b/>
      <sz val="12"/>
      <color rgb="FF575756"/>
      <name val="Arial"/>
      <family val="2"/>
    </font>
    <font>
      <sz val="10"/>
      <color rgb="FF95C11F"/>
      <name val="Arial"/>
      <family val="2"/>
      <scheme val="major"/>
    </font>
    <font>
      <sz val="10"/>
      <color theme="1"/>
      <name val="Arial"/>
      <family val="2"/>
      <scheme val="minor"/>
    </font>
    <font>
      <u/>
      <sz val="10"/>
      <color theme="10"/>
      <name val="Arial"/>
      <family val="2"/>
      <scheme val="minor"/>
    </font>
    <font>
      <sz val="12"/>
      <color theme="1"/>
      <name val="Arial"/>
      <family val="2"/>
    </font>
    <font>
      <sz val="12"/>
      <color rgb="FF575756"/>
      <name val="Arial"/>
      <family val="2"/>
    </font>
    <font>
      <b/>
      <sz val="12"/>
      <color theme="0"/>
      <name val="Arial"/>
      <family val="2"/>
    </font>
    <font>
      <sz val="10"/>
      <color rgb="FF575756"/>
      <name val="Arial"/>
      <family val="2"/>
      <scheme val="minor"/>
    </font>
    <font>
      <b/>
      <sz val="16"/>
      <color rgb="FF0090D4"/>
      <name val="Arial"/>
      <family val="2"/>
    </font>
    <font>
      <sz val="12"/>
      <color theme="1"/>
      <name val="Arial"/>
      <family val="2"/>
      <scheme val="minor"/>
    </font>
    <font>
      <sz val="10"/>
      <color rgb="FF000000"/>
      <name val="Arial"/>
      <family val="2"/>
    </font>
    <font>
      <b/>
      <sz val="12"/>
      <color rgb="FF95C11F"/>
      <name val="Arial"/>
      <family val="2"/>
    </font>
    <font>
      <b/>
      <sz val="12"/>
      <color theme="1"/>
      <name val="Arial"/>
      <family val="2"/>
    </font>
    <font>
      <u/>
      <sz val="12"/>
      <color theme="10"/>
      <name val="Arial"/>
      <family val="2"/>
    </font>
    <font>
      <u/>
      <sz val="12"/>
      <color theme="4"/>
      <name val="Arial"/>
      <family val="2"/>
    </font>
    <font>
      <sz val="10"/>
      <color theme="1"/>
      <name val="Arial"/>
      <family val="2"/>
    </font>
  </fonts>
  <fills count="9">
    <fill>
      <patternFill patternType="none"/>
    </fill>
    <fill>
      <patternFill patternType="gray125"/>
    </fill>
    <fill>
      <patternFill patternType="solid">
        <fgColor theme="0"/>
        <bgColor indexed="64"/>
      </patternFill>
    </fill>
    <fill>
      <patternFill patternType="solid">
        <fgColor rgb="FF0090D3"/>
        <bgColor indexed="64"/>
      </patternFill>
    </fill>
    <fill>
      <patternFill patternType="solid">
        <fgColor rgb="FF61BAE8"/>
        <bgColor indexed="64"/>
      </patternFill>
    </fill>
    <fill>
      <patternFill patternType="solid">
        <fgColor rgb="FFBBDDF5"/>
        <bgColor indexed="64"/>
      </patternFill>
    </fill>
    <fill>
      <patternFill patternType="solid">
        <fgColor rgb="FFBBDDF5"/>
        <bgColor rgb="FF000000"/>
      </patternFill>
    </fill>
    <fill>
      <patternFill patternType="solid">
        <fgColor rgb="FFDFEFFB"/>
        <bgColor indexed="64"/>
      </patternFill>
    </fill>
    <fill>
      <patternFill patternType="solid">
        <fgColor rgb="FFDFEFFB"/>
        <bgColor rgb="FF000000"/>
      </patternFill>
    </fill>
  </fills>
  <borders count="10">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medium">
        <color rgb="FF0082CA"/>
      </top>
      <bottom/>
      <diagonal/>
    </border>
    <border>
      <left/>
      <right/>
      <top/>
      <bottom style="medium">
        <color rgb="FF0082CA"/>
      </bottom>
      <diagonal/>
    </border>
    <border>
      <left/>
      <right/>
      <top style="thin">
        <color theme="4"/>
      </top>
      <bottom/>
      <diagonal/>
    </border>
  </borders>
  <cellStyleXfs count="9">
    <xf numFmtId="0" fontId="0" fillId="0" borderId="0"/>
    <xf numFmtId="43" fontId="1" fillId="0" borderId="0" applyFont="0" applyFill="0" applyBorder="0" applyAlignment="0" applyProtection="0"/>
    <xf numFmtId="0" fontId="2" fillId="0" borderId="0"/>
    <xf numFmtId="0" fontId="5" fillId="0" borderId="0" applyNumberFormat="0" applyFill="0" applyProtection="0">
      <alignment horizontal="left"/>
    </xf>
    <xf numFmtId="4" fontId="6" fillId="0" borderId="0">
      <alignment horizontal="left" vertical="top"/>
    </xf>
    <xf numFmtId="39" fontId="7" fillId="0" borderId="0" applyFill="0" applyBorder="0" applyAlignment="0" applyProtection="0"/>
    <xf numFmtId="4" fontId="6" fillId="0" borderId="0">
      <alignment horizontal="left" vertical="top"/>
    </xf>
    <xf numFmtId="0" fontId="14" fillId="0" borderId="0"/>
    <xf numFmtId="9" fontId="1" fillId="0" borderId="0" applyFont="0" applyFill="0" applyBorder="0" applyAlignment="0" applyProtection="0"/>
  </cellStyleXfs>
  <cellXfs count="78">
    <xf numFmtId="0" fontId="0" fillId="0" borderId="0" xfId="0"/>
    <xf numFmtId="0" fontId="3" fillId="2" borderId="0" xfId="0" applyFont="1" applyFill="1" applyAlignment="1">
      <alignment horizontal="left"/>
    </xf>
    <xf numFmtId="0" fontId="8" fillId="2" borderId="0" xfId="0" applyFont="1" applyFill="1"/>
    <xf numFmtId="0" fontId="8" fillId="0" borderId="0" xfId="0" applyFont="1"/>
    <xf numFmtId="0" fontId="9" fillId="2" borderId="0" xfId="2" applyFont="1" applyFill="1" applyAlignment="1">
      <alignment horizontal="left" vertical="center"/>
    </xf>
    <xf numFmtId="17" fontId="9" fillId="2" borderId="0" xfId="2" applyNumberFormat="1" applyFont="1" applyFill="1" applyAlignment="1">
      <alignment horizontal="left" vertical="center"/>
    </xf>
    <xf numFmtId="0" fontId="10" fillId="4" borderId="1" xfId="2" applyFont="1" applyFill="1" applyBorder="1" applyAlignment="1">
      <alignment horizontal="center" vertical="center" wrapText="1"/>
    </xf>
    <xf numFmtId="0" fontId="4" fillId="2" borderId="0" xfId="0" applyFont="1" applyFill="1" applyAlignment="1">
      <alignment horizontal="left"/>
    </xf>
    <xf numFmtId="0" fontId="9" fillId="2" borderId="0" xfId="0" applyFont="1" applyFill="1"/>
    <xf numFmtId="17" fontId="4" fillId="2" borderId="0" xfId="2" applyNumberFormat="1" applyFont="1" applyFill="1" applyAlignment="1">
      <alignment horizontal="left" vertical="center"/>
    </xf>
    <xf numFmtId="0" fontId="12" fillId="2" borderId="0" xfId="0" applyFont="1" applyFill="1" applyAlignment="1">
      <alignment horizontal="left"/>
    </xf>
    <xf numFmtId="1" fontId="9" fillId="2" borderId="0" xfId="0" applyNumberFormat="1" applyFont="1" applyFill="1"/>
    <xf numFmtId="0" fontId="13" fillId="2" borderId="0" xfId="0" applyFont="1" applyFill="1"/>
    <xf numFmtId="4" fontId="8" fillId="2" borderId="0" xfId="6" applyFont="1" applyFill="1">
      <alignment horizontal="left" vertical="top"/>
    </xf>
    <xf numFmtId="0" fontId="15" fillId="2" borderId="7" xfId="7" applyFont="1" applyFill="1" applyBorder="1" applyAlignment="1">
      <alignment vertical="center"/>
    </xf>
    <xf numFmtId="4" fontId="8" fillId="2" borderId="0" xfId="6" applyFont="1" applyFill="1" applyAlignment="1">
      <alignment horizontal="left"/>
    </xf>
    <xf numFmtId="4" fontId="8" fillId="2" borderId="0" xfId="6" applyFont="1" applyFill="1" applyAlignment="1">
      <alignment vertical="top"/>
    </xf>
    <xf numFmtId="4" fontId="8" fillId="2" borderId="0" xfId="6" applyFont="1" applyFill="1" applyAlignment="1">
      <alignment vertical="top" wrapText="1"/>
    </xf>
    <xf numFmtId="0" fontId="15" fillId="2" borderId="0" xfId="7" applyFont="1" applyFill="1" applyAlignment="1">
      <alignment vertical="center"/>
    </xf>
    <xf numFmtId="4" fontId="16" fillId="2" borderId="0" xfId="6" applyFont="1" applyFill="1" applyAlignment="1">
      <alignment vertical="top"/>
    </xf>
    <xf numFmtId="4" fontId="16" fillId="2" borderId="0" xfId="6" applyFont="1" applyFill="1">
      <alignment horizontal="left" vertical="top"/>
    </xf>
    <xf numFmtId="39" fontId="17" fillId="2" borderId="0" xfId="5" applyFont="1" applyFill="1" applyAlignment="1">
      <alignment horizontal="left" vertical="top"/>
    </xf>
    <xf numFmtId="0" fontId="4" fillId="2" borderId="8" xfId="7" applyFont="1" applyFill="1" applyBorder="1" applyAlignment="1" applyProtection="1">
      <alignment vertical="center"/>
      <protection locked="0"/>
    </xf>
    <xf numFmtId="0" fontId="18" fillId="2" borderId="8" xfId="7" applyFont="1" applyFill="1" applyBorder="1" applyAlignment="1" applyProtection="1">
      <alignment vertical="center"/>
      <protection locked="0"/>
    </xf>
    <xf numFmtId="4" fontId="8" fillId="2" borderId="9" xfId="6" applyFont="1" applyFill="1" applyBorder="1">
      <alignment horizontal="left" vertical="top"/>
    </xf>
    <xf numFmtId="4" fontId="8" fillId="2" borderId="0" xfId="6" applyFont="1" applyFill="1" applyAlignment="1"/>
    <xf numFmtId="0" fontId="9" fillId="2" borderId="0" xfId="0" applyFont="1" applyFill="1" applyAlignment="1">
      <alignment vertical="center"/>
    </xf>
    <xf numFmtId="0" fontId="4" fillId="2" borderId="0" xfId="0" applyFont="1" applyFill="1" applyAlignment="1">
      <alignment vertical="center"/>
    </xf>
    <xf numFmtId="0" fontId="13" fillId="2" borderId="1" xfId="0" applyFont="1" applyFill="1" applyBorder="1"/>
    <xf numFmtId="0" fontId="9" fillId="5" borderId="1" xfId="2" applyFont="1" applyFill="1" applyBorder="1"/>
    <xf numFmtId="1" fontId="9" fillId="5" borderId="1" xfId="1" applyNumberFormat="1" applyFont="1" applyFill="1" applyBorder="1" applyAlignment="1">
      <alignment horizontal="right"/>
    </xf>
    <xf numFmtId="1" fontId="9" fillId="6" borderId="1" xfId="1" applyNumberFormat="1" applyFont="1" applyFill="1" applyBorder="1" applyAlignment="1">
      <alignment horizontal="right"/>
    </xf>
    <xf numFmtId="1" fontId="9" fillId="5" borderId="1" xfId="2" applyNumberFormat="1" applyFont="1" applyFill="1" applyBorder="1"/>
    <xf numFmtId="3" fontId="9" fillId="5" borderId="1" xfId="1" applyNumberFormat="1" applyFont="1" applyFill="1" applyBorder="1" applyAlignment="1">
      <alignment horizontal="right"/>
    </xf>
    <xf numFmtId="0" fontId="9" fillId="7" borderId="1" xfId="2" applyFont="1" applyFill="1" applyBorder="1"/>
    <xf numFmtId="1" fontId="9" fillId="7" borderId="1" xfId="1" applyNumberFormat="1" applyFont="1" applyFill="1" applyBorder="1" applyAlignment="1">
      <alignment horizontal="right"/>
    </xf>
    <xf numFmtId="1" fontId="9" fillId="8" borderId="1" xfId="1" applyNumberFormat="1" applyFont="1" applyFill="1" applyBorder="1" applyAlignment="1">
      <alignment horizontal="right"/>
    </xf>
    <xf numFmtId="1" fontId="9" fillId="7" borderId="1" xfId="2" applyNumberFormat="1" applyFont="1" applyFill="1" applyBorder="1"/>
    <xf numFmtId="3" fontId="9" fillId="7" borderId="1" xfId="1" applyNumberFormat="1" applyFont="1" applyFill="1" applyBorder="1" applyAlignment="1">
      <alignment horizontal="right"/>
    </xf>
    <xf numFmtId="0" fontId="4" fillId="7" borderId="1" xfId="2" applyFont="1" applyFill="1" applyBorder="1"/>
    <xf numFmtId="1" fontId="4" fillId="7" borderId="1" xfId="1" applyNumberFormat="1" applyFont="1" applyFill="1" applyBorder="1" applyAlignment="1">
      <alignment horizontal="right"/>
    </xf>
    <xf numFmtId="1" fontId="4" fillId="8" borderId="1" xfId="1" applyNumberFormat="1" applyFont="1" applyFill="1" applyBorder="1" applyAlignment="1">
      <alignment horizontal="right"/>
    </xf>
    <xf numFmtId="1" fontId="4" fillId="7" borderId="1" xfId="2" applyNumberFormat="1" applyFont="1" applyFill="1" applyBorder="1"/>
    <xf numFmtId="3" fontId="4" fillId="7" borderId="1" xfId="1" applyNumberFormat="1" applyFont="1" applyFill="1" applyBorder="1" applyAlignment="1">
      <alignment horizontal="right"/>
    </xf>
    <xf numFmtId="0" fontId="8" fillId="2" borderId="1" xfId="0" applyFont="1" applyFill="1" applyBorder="1"/>
    <xf numFmtId="0" fontId="4" fillId="5" borderId="1" xfId="2" applyFont="1" applyFill="1" applyBorder="1"/>
    <xf numFmtId="1" fontId="4" fillId="5" borderId="1" xfId="1" applyNumberFormat="1" applyFont="1" applyFill="1" applyBorder="1" applyAlignment="1">
      <alignment horizontal="right"/>
    </xf>
    <xf numFmtId="1" fontId="4" fillId="6" borderId="1" xfId="1" applyNumberFormat="1" applyFont="1" applyFill="1" applyBorder="1" applyAlignment="1">
      <alignment horizontal="right"/>
    </xf>
    <xf numFmtId="1" fontId="4" fillId="5" borderId="1" xfId="2" applyNumberFormat="1" applyFont="1" applyFill="1" applyBorder="1"/>
    <xf numFmtId="0" fontId="19" fillId="2" borderId="1" xfId="0" applyFont="1" applyFill="1" applyBorder="1"/>
    <xf numFmtId="3" fontId="9" fillId="5" borderId="5" xfId="1" applyNumberFormat="1" applyFont="1" applyFill="1" applyBorder="1" applyAlignment="1">
      <alignment horizontal="right"/>
    </xf>
    <xf numFmtId="3" fontId="9" fillId="7" borderId="5" xfId="1" applyNumberFormat="1" applyFont="1" applyFill="1" applyBorder="1" applyAlignment="1">
      <alignment horizontal="right"/>
    </xf>
    <xf numFmtId="3" fontId="4" fillId="7" borderId="5" xfId="1" applyNumberFormat="1" applyFont="1" applyFill="1" applyBorder="1" applyAlignment="1">
      <alignment horizontal="right"/>
    </xf>
    <xf numFmtId="3" fontId="9" fillId="6" borderId="1" xfId="1" applyNumberFormat="1" applyFont="1" applyFill="1" applyBorder="1" applyAlignment="1">
      <alignment horizontal="right"/>
    </xf>
    <xf numFmtId="3" fontId="9" fillId="8" borderId="1" xfId="1" applyNumberFormat="1" applyFont="1" applyFill="1" applyBorder="1" applyAlignment="1">
      <alignment horizontal="right"/>
    </xf>
    <xf numFmtId="9" fontId="8" fillId="2" borderId="0" xfId="8" applyFont="1" applyFill="1"/>
    <xf numFmtId="0" fontId="9" fillId="5" borderId="1" xfId="2" applyFont="1" applyFill="1" applyBorder="1" applyAlignment="1">
      <alignment horizontal="left"/>
    </xf>
    <xf numFmtId="3" fontId="4" fillId="6" borderId="1" xfId="1" applyNumberFormat="1" applyFont="1" applyFill="1" applyBorder="1" applyAlignment="1">
      <alignment horizontal="right"/>
    </xf>
    <xf numFmtId="0" fontId="9" fillId="7" borderId="1" xfId="2" applyFont="1" applyFill="1" applyBorder="1" applyAlignment="1">
      <alignment horizontal="left"/>
    </xf>
    <xf numFmtId="3" fontId="4" fillId="8" borderId="1" xfId="1" applyNumberFormat="1" applyFont="1" applyFill="1" applyBorder="1" applyAlignment="1">
      <alignment horizontal="right"/>
    </xf>
    <xf numFmtId="1" fontId="13" fillId="0" borderId="1" xfId="0" applyNumberFormat="1" applyFont="1" applyBorder="1"/>
    <xf numFmtId="49" fontId="8" fillId="2" borderId="0" xfId="6" applyNumberFormat="1" applyFont="1" applyFill="1" applyAlignment="1">
      <alignment vertical="top"/>
    </xf>
    <xf numFmtId="0" fontId="10" fillId="3" borderId="5" xfId="2" applyFont="1" applyFill="1" applyBorder="1" applyAlignment="1">
      <alignment horizontal="center"/>
    </xf>
    <xf numFmtId="0" fontId="10" fillId="3" borderId="6" xfId="2" applyFont="1" applyFill="1" applyBorder="1" applyAlignment="1">
      <alignment horizontal="center"/>
    </xf>
    <xf numFmtId="0" fontId="10" fillId="3" borderId="4" xfId="2" applyFont="1" applyFill="1" applyBorder="1" applyAlignment="1">
      <alignment horizontal="center"/>
    </xf>
    <xf numFmtId="0" fontId="10" fillId="3" borderId="2" xfId="2" applyFont="1" applyFill="1" applyBorder="1" applyAlignment="1">
      <alignment horizontal="center" vertical="center"/>
    </xf>
    <xf numFmtId="0" fontId="10" fillId="3" borderId="3" xfId="2" applyFont="1" applyFill="1" applyBorder="1" applyAlignment="1">
      <alignment horizontal="center" vertical="center"/>
    </xf>
    <xf numFmtId="0" fontId="10" fillId="3" borderId="1" xfId="2" applyFont="1" applyFill="1" applyBorder="1" applyAlignment="1">
      <alignment horizontal="center"/>
    </xf>
    <xf numFmtId="0" fontId="10" fillId="3" borderId="1" xfId="2" applyFont="1" applyFill="1" applyBorder="1" applyAlignment="1">
      <alignment horizontal="center" vertical="center"/>
    </xf>
    <xf numFmtId="0" fontId="11" fillId="2" borderId="5" xfId="0" applyFont="1" applyFill="1" applyBorder="1" applyAlignment="1">
      <alignment horizontal="left" vertical="top" wrapText="1"/>
    </xf>
    <xf numFmtId="0" fontId="11" fillId="2" borderId="6" xfId="0" applyFont="1" applyFill="1" applyBorder="1" applyAlignment="1">
      <alignment horizontal="left" vertical="top"/>
    </xf>
    <xf numFmtId="0" fontId="11" fillId="2" borderId="4" xfId="0" applyFont="1" applyFill="1" applyBorder="1" applyAlignment="1">
      <alignment horizontal="left" vertical="top"/>
    </xf>
    <xf numFmtId="39" fontId="17" fillId="2" borderId="0" xfId="5" applyFont="1" applyFill="1" applyAlignment="1">
      <alignment horizontal="left" vertical="top"/>
    </xf>
    <xf numFmtId="4" fontId="8" fillId="2" borderId="0" xfId="6" applyFont="1" applyFill="1" applyAlignment="1">
      <alignment horizontal="left" vertical="top" wrapText="1"/>
    </xf>
    <xf numFmtId="0" fontId="9" fillId="2" borderId="0" xfId="7" applyFont="1" applyFill="1" applyAlignment="1">
      <alignment horizontal="left" vertical="center" wrapText="1"/>
    </xf>
    <xf numFmtId="4" fontId="16" fillId="2" borderId="0" xfId="6" applyFont="1" applyFill="1" applyAlignment="1">
      <alignment horizontal="left" vertical="top" wrapText="1"/>
    </xf>
    <xf numFmtId="4" fontId="16" fillId="2" borderId="0" xfId="6" applyFont="1" applyFill="1">
      <alignment horizontal="left" vertical="top"/>
    </xf>
    <xf numFmtId="3" fontId="9" fillId="2" borderId="0" xfId="0" applyNumberFormat="1" applyFont="1" applyFill="1"/>
  </cellXfs>
  <cellStyles count="9">
    <cellStyle name="Comma" xfId="1" builtinId="3"/>
    <cellStyle name="Heading 2 2" xfId="3" xr:uid="{00000000-0005-0000-0000-000001000000}"/>
    <cellStyle name="Hyperlink 2" xfId="5" xr:uid="{00000000-0005-0000-0000-000002000000}"/>
    <cellStyle name="Normal" xfId="0" builtinId="0"/>
    <cellStyle name="Normal 2" xfId="2" xr:uid="{00000000-0005-0000-0000-000004000000}"/>
    <cellStyle name="Normal 3 2" xfId="6" xr:uid="{00000000-0005-0000-0000-000005000000}"/>
    <cellStyle name="Normal 4" xfId="4" xr:uid="{00000000-0005-0000-0000-000006000000}"/>
    <cellStyle name="Normal 4 2" xfId="7" xr:uid="{00000000-0005-0000-0000-000007000000}"/>
    <cellStyle name="Percent" xfId="8" builtinId="5"/>
  </cellStyles>
  <dxfs count="0"/>
  <tableStyles count="0" defaultTableStyle="TableStyleMedium2" defaultPivotStyle="PivotStyleLight16"/>
  <colors>
    <mruColors>
      <color rgb="FF0090D4"/>
      <color rgb="FF999999"/>
      <color rgb="FF61BAE8"/>
      <color rgb="FF5757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r>
              <a:rPr lang="en-GB" b="1"/>
              <a:t>UK dairy trade balance (volume)</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1331413974040321"/>
          <c:y val="0.17063711235879711"/>
          <c:w val="0.8410907207953604"/>
          <c:h val="0.62102135493821531"/>
        </c:manualLayout>
      </c:layout>
      <c:barChart>
        <c:barDir val="col"/>
        <c:grouping val="clustered"/>
        <c:varyColors val="0"/>
        <c:ser>
          <c:idx val="0"/>
          <c:order val="0"/>
          <c:tx>
            <c:strRef>
              <c:f>'Tables and charts'!$C$9</c:f>
              <c:strCache>
                <c:ptCount val="1"/>
                <c:pt idx="0">
                  <c:v>2019</c:v>
                </c:pt>
              </c:strCache>
            </c:strRef>
          </c:tx>
          <c:spPr>
            <a:solidFill>
              <a:schemeClr val="accent1"/>
            </a:solidFill>
            <a:ln>
              <a:noFill/>
            </a:ln>
            <a:effectLst/>
          </c:spPr>
          <c:invertIfNegative val="0"/>
          <c:cat>
            <c:strRef>
              <c:f>'Tables and charts'!$B$10:$B$17</c:f>
              <c:strCache>
                <c:ptCount val="8"/>
                <c:pt idx="0">
                  <c:v>Cream</c:v>
                </c:pt>
                <c:pt idx="1">
                  <c:v>Butter*</c:v>
                </c:pt>
                <c:pt idx="2">
                  <c:v>Cheese</c:v>
                </c:pt>
                <c:pt idx="3">
                  <c:v>Yoghurt</c:v>
                </c:pt>
                <c:pt idx="4">
                  <c:v>SMP</c:v>
                </c:pt>
                <c:pt idx="5">
                  <c:v>WMP</c:v>
                </c:pt>
                <c:pt idx="6">
                  <c:v>Conc. milk</c:v>
                </c:pt>
                <c:pt idx="7">
                  <c:v>All dairy**</c:v>
                </c:pt>
              </c:strCache>
            </c:strRef>
          </c:cat>
          <c:val>
            <c:numRef>
              <c:f>'Tables and charts'!$C$10:$C$17</c:f>
              <c:numCache>
                <c:formatCode>0</c:formatCode>
                <c:ptCount val="8"/>
                <c:pt idx="0">
                  <c:v>5.0217270000000021</c:v>
                </c:pt>
                <c:pt idx="1">
                  <c:v>-7.2949350000000095</c:v>
                </c:pt>
                <c:pt idx="2">
                  <c:v>-318.95580099999995</c:v>
                </c:pt>
                <c:pt idx="3">
                  <c:v>-180.80795000000001</c:v>
                </c:pt>
                <c:pt idx="4">
                  <c:v>55.93965</c:v>
                </c:pt>
                <c:pt idx="5">
                  <c:v>45.633851000000014</c:v>
                </c:pt>
                <c:pt idx="6">
                  <c:v>-23.418827999999994</c:v>
                </c:pt>
                <c:pt idx="7">
                  <c:v>118.05745400000001</c:v>
                </c:pt>
              </c:numCache>
            </c:numRef>
          </c:val>
          <c:extLst>
            <c:ext xmlns:c16="http://schemas.microsoft.com/office/drawing/2014/chart" uri="{C3380CC4-5D6E-409C-BE32-E72D297353CC}">
              <c16:uniqueId val="{00000000-ED52-4A71-8F6F-E649ED3FD484}"/>
            </c:ext>
          </c:extLst>
        </c:ser>
        <c:ser>
          <c:idx val="1"/>
          <c:order val="1"/>
          <c:tx>
            <c:strRef>
              <c:f>'Tables and charts'!$D$9</c:f>
              <c:strCache>
                <c:ptCount val="1"/>
                <c:pt idx="0">
                  <c:v>2020</c:v>
                </c:pt>
              </c:strCache>
            </c:strRef>
          </c:tx>
          <c:spPr>
            <a:solidFill>
              <a:schemeClr val="accent2"/>
            </a:solidFill>
            <a:ln>
              <a:noFill/>
            </a:ln>
            <a:effectLst/>
          </c:spPr>
          <c:invertIfNegative val="0"/>
          <c:cat>
            <c:strRef>
              <c:f>'Tables and charts'!$B$10:$B$17</c:f>
              <c:strCache>
                <c:ptCount val="8"/>
                <c:pt idx="0">
                  <c:v>Cream</c:v>
                </c:pt>
                <c:pt idx="1">
                  <c:v>Butter*</c:v>
                </c:pt>
                <c:pt idx="2">
                  <c:v>Cheese</c:v>
                </c:pt>
                <c:pt idx="3">
                  <c:v>Yoghurt</c:v>
                </c:pt>
                <c:pt idx="4">
                  <c:v>SMP</c:v>
                </c:pt>
                <c:pt idx="5">
                  <c:v>WMP</c:v>
                </c:pt>
                <c:pt idx="6">
                  <c:v>Conc. milk</c:v>
                </c:pt>
                <c:pt idx="7">
                  <c:v>All dairy**</c:v>
                </c:pt>
              </c:strCache>
            </c:strRef>
          </c:cat>
          <c:val>
            <c:numRef>
              <c:f>'Tables and charts'!$D$10:$D$17</c:f>
              <c:numCache>
                <c:formatCode>0</c:formatCode>
                <c:ptCount val="8"/>
                <c:pt idx="0">
                  <c:v>7.6024549999999991</c:v>
                </c:pt>
                <c:pt idx="1">
                  <c:v>-15.568128999999999</c:v>
                </c:pt>
                <c:pt idx="2">
                  <c:v>-295.62281100000001</c:v>
                </c:pt>
                <c:pt idx="3">
                  <c:v>-236.53353299999998</c:v>
                </c:pt>
                <c:pt idx="4">
                  <c:v>51.465803999999999</c:v>
                </c:pt>
                <c:pt idx="5">
                  <c:v>27.580586000000007</c:v>
                </c:pt>
                <c:pt idx="6">
                  <c:v>-23.232102999999992</c:v>
                </c:pt>
                <c:pt idx="7">
                  <c:v>53.022733000000017</c:v>
                </c:pt>
              </c:numCache>
            </c:numRef>
          </c:val>
          <c:extLst>
            <c:ext xmlns:c16="http://schemas.microsoft.com/office/drawing/2014/chart" uri="{C3380CC4-5D6E-409C-BE32-E72D297353CC}">
              <c16:uniqueId val="{00000001-ED52-4A71-8F6F-E649ED3FD484}"/>
            </c:ext>
          </c:extLst>
        </c:ser>
        <c:ser>
          <c:idx val="2"/>
          <c:order val="2"/>
          <c:tx>
            <c:strRef>
              <c:f>'Tables and charts'!$E$9</c:f>
              <c:strCache>
                <c:ptCount val="1"/>
                <c:pt idx="0">
                  <c:v>2021</c:v>
                </c:pt>
              </c:strCache>
            </c:strRef>
          </c:tx>
          <c:spPr>
            <a:solidFill>
              <a:schemeClr val="accent3"/>
            </a:solidFill>
            <a:ln>
              <a:noFill/>
            </a:ln>
            <a:effectLst/>
          </c:spPr>
          <c:invertIfNegative val="0"/>
          <c:cat>
            <c:strRef>
              <c:f>'Tables and charts'!$B$10:$B$17</c:f>
              <c:strCache>
                <c:ptCount val="8"/>
                <c:pt idx="0">
                  <c:v>Cream</c:v>
                </c:pt>
                <c:pt idx="1">
                  <c:v>Butter*</c:v>
                </c:pt>
                <c:pt idx="2">
                  <c:v>Cheese</c:v>
                </c:pt>
                <c:pt idx="3">
                  <c:v>Yoghurt</c:v>
                </c:pt>
                <c:pt idx="4">
                  <c:v>SMP</c:v>
                </c:pt>
                <c:pt idx="5">
                  <c:v>WMP</c:v>
                </c:pt>
                <c:pt idx="6">
                  <c:v>Conc. milk</c:v>
                </c:pt>
                <c:pt idx="7">
                  <c:v>All dairy**</c:v>
                </c:pt>
              </c:strCache>
            </c:strRef>
          </c:cat>
          <c:val>
            <c:numRef>
              <c:f>'Tables and charts'!$E$10:$E$17</c:f>
              <c:numCache>
                <c:formatCode>0</c:formatCode>
                <c:ptCount val="8"/>
                <c:pt idx="0">
                  <c:v>-1.446594000000001</c:v>
                </c:pt>
                <c:pt idx="1">
                  <c:v>-2.3570670000000007</c:v>
                </c:pt>
                <c:pt idx="2">
                  <c:v>-246.52792300000004</c:v>
                </c:pt>
                <c:pt idx="3">
                  <c:v>-268.69856100000004</c:v>
                </c:pt>
                <c:pt idx="4">
                  <c:v>37.170421000000005</c:v>
                </c:pt>
                <c:pt idx="5">
                  <c:v>7.4973759999999992</c:v>
                </c:pt>
                <c:pt idx="6">
                  <c:v>-2.2241060000000061</c:v>
                </c:pt>
                <c:pt idx="7">
                  <c:v>-67.93783099999996</c:v>
                </c:pt>
              </c:numCache>
            </c:numRef>
          </c:val>
          <c:extLst>
            <c:ext xmlns:c16="http://schemas.microsoft.com/office/drawing/2014/chart" uri="{C3380CC4-5D6E-409C-BE32-E72D297353CC}">
              <c16:uniqueId val="{00000002-ED52-4A71-8F6F-E649ED3FD484}"/>
            </c:ext>
          </c:extLst>
        </c:ser>
        <c:ser>
          <c:idx val="3"/>
          <c:order val="3"/>
          <c:tx>
            <c:strRef>
              <c:f>'Tables and charts'!$F$9</c:f>
              <c:strCache>
                <c:ptCount val="1"/>
                <c:pt idx="0">
                  <c:v>2022</c:v>
                </c:pt>
              </c:strCache>
            </c:strRef>
          </c:tx>
          <c:spPr>
            <a:solidFill>
              <a:schemeClr val="accent4"/>
            </a:solidFill>
            <a:ln>
              <a:noFill/>
            </a:ln>
            <a:effectLst/>
          </c:spPr>
          <c:invertIfNegative val="0"/>
          <c:cat>
            <c:strRef>
              <c:f>'Tables and charts'!$B$10:$B$17</c:f>
              <c:strCache>
                <c:ptCount val="8"/>
                <c:pt idx="0">
                  <c:v>Cream</c:v>
                </c:pt>
                <c:pt idx="1">
                  <c:v>Butter*</c:v>
                </c:pt>
                <c:pt idx="2">
                  <c:v>Cheese</c:v>
                </c:pt>
                <c:pt idx="3">
                  <c:v>Yoghurt</c:v>
                </c:pt>
                <c:pt idx="4">
                  <c:v>SMP</c:v>
                </c:pt>
                <c:pt idx="5">
                  <c:v>WMP</c:v>
                </c:pt>
                <c:pt idx="6">
                  <c:v>Conc. milk</c:v>
                </c:pt>
                <c:pt idx="7">
                  <c:v>All dairy**</c:v>
                </c:pt>
              </c:strCache>
            </c:strRef>
          </c:cat>
          <c:val>
            <c:numRef>
              <c:f>'Tables and charts'!$F$10:$F$17</c:f>
              <c:numCache>
                <c:formatCode>0</c:formatCode>
                <c:ptCount val="8"/>
                <c:pt idx="0">
                  <c:v>0.6277879999999989</c:v>
                </c:pt>
                <c:pt idx="1">
                  <c:v>-4.3832870000000028</c:v>
                </c:pt>
                <c:pt idx="2">
                  <c:v>-232.57338999999996</c:v>
                </c:pt>
                <c:pt idx="3">
                  <c:v>-160.56932999999998</c:v>
                </c:pt>
                <c:pt idx="4">
                  <c:v>34.871868999999997</c:v>
                </c:pt>
                <c:pt idx="5">
                  <c:v>5.5564609999999988</c:v>
                </c:pt>
                <c:pt idx="6">
                  <c:v>-11.528141999999995</c:v>
                </c:pt>
                <c:pt idx="7">
                  <c:v>25.691740999999865</c:v>
                </c:pt>
              </c:numCache>
            </c:numRef>
          </c:val>
          <c:extLst>
            <c:ext xmlns:c16="http://schemas.microsoft.com/office/drawing/2014/chart" uri="{C3380CC4-5D6E-409C-BE32-E72D297353CC}">
              <c16:uniqueId val="{00000003-ED52-4A71-8F6F-E649ED3FD484}"/>
            </c:ext>
          </c:extLst>
        </c:ser>
        <c:ser>
          <c:idx val="4"/>
          <c:order val="4"/>
          <c:tx>
            <c:strRef>
              <c:f>'Tables and charts'!$G$9</c:f>
              <c:strCache>
                <c:ptCount val="1"/>
                <c:pt idx="0">
                  <c:v>2023</c:v>
                </c:pt>
              </c:strCache>
            </c:strRef>
          </c:tx>
          <c:spPr>
            <a:solidFill>
              <a:schemeClr val="accent5"/>
            </a:solidFill>
            <a:ln>
              <a:noFill/>
            </a:ln>
            <a:effectLst/>
          </c:spPr>
          <c:invertIfNegative val="0"/>
          <c:cat>
            <c:strRef>
              <c:f>'Tables and charts'!$B$10:$B$17</c:f>
              <c:strCache>
                <c:ptCount val="8"/>
                <c:pt idx="0">
                  <c:v>Cream</c:v>
                </c:pt>
                <c:pt idx="1">
                  <c:v>Butter*</c:v>
                </c:pt>
                <c:pt idx="2">
                  <c:v>Cheese</c:v>
                </c:pt>
                <c:pt idx="3">
                  <c:v>Yoghurt</c:v>
                </c:pt>
                <c:pt idx="4">
                  <c:v>SMP</c:v>
                </c:pt>
                <c:pt idx="5">
                  <c:v>WMP</c:v>
                </c:pt>
                <c:pt idx="6">
                  <c:v>Conc. milk</c:v>
                </c:pt>
                <c:pt idx="7">
                  <c:v>All dairy**</c:v>
                </c:pt>
              </c:strCache>
            </c:strRef>
          </c:cat>
          <c:val>
            <c:numRef>
              <c:f>'Tables and charts'!$G$10:$G$17</c:f>
              <c:numCache>
                <c:formatCode>0</c:formatCode>
                <c:ptCount val="8"/>
                <c:pt idx="0">
                  <c:v>8.6739999999999995</c:v>
                </c:pt>
                <c:pt idx="1">
                  <c:v>-3.8250000000000028</c:v>
                </c:pt>
                <c:pt idx="2">
                  <c:v>-254.08700000000002</c:v>
                </c:pt>
                <c:pt idx="3">
                  <c:v>-127.57799999999999</c:v>
                </c:pt>
                <c:pt idx="4">
                  <c:v>57.769000000000005</c:v>
                </c:pt>
                <c:pt idx="5">
                  <c:v>7.8880000000000017</c:v>
                </c:pt>
                <c:pt idx="6">
                  <c:v>-9.804000000000002</c:v>
                </c:pt>
                <c:pt idx="7">
                  <c:v>76.827999999999975</c:v>
                </c:pt>
              </c:numCache>
            </c:numRef>
          </c:val>
          <c:extLst>
            <c:ext xmlns:c16="http://schemas.microsoft.com/office/drawing/2014/chart" uri="{C3380CC4-5D6E-409C-BE32-E72D297353CC}">
              <c16:uniqueId val="{00000004-ED52-4A71-8F6F-E649ED3FD484}"/>
            </c:ext>
          </c:extLst>
        </c:ser>
        <c:dLbls>
          <c:showLegendKey val="0"/>
          <c:showVal val="0"/>
          <c:showCatName val="0"/>
          <c:showSerName val="0"/>
          <c:showPercent val="0"/>
          <c:showBubbleSize val="0"/>
        </c:dLbls>
        <c:gapWidth val="219"/>
        <c:overlap val="-27"/>
        <c:axId val="909951544"/>
        <c:axId val="909948264"/>
      </c:barChart>
      <c:catAx>
        <c:axId val="9099515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mn-lt"/>
                <a:ea typeface="+mn-ea"/>
                <a:cs typeface="+mn-cs"/>
              </a:defRPr>
            </a:pPr>
            <a:endParaRPr lang="en-US"/>
          </a:p>
        </c:txPr>
        <c:crossAx val="909948264"/>
        <c:crosses val="autoZero"/>
        <c:auto val="1"/>
        <c:lblAlgn val="ctr"/>
        <c:lblOffset val="100"/>
        <c:noMultiLvlLbl val="0"/>
      </c:catAx>
      <c:valAx>
        <c:axId val="9099482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US"/>
                  <a:t>Thousand tonnes</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909951544"/>
        <c:crosses val="autoZero"/>
        <c:crossBetween val="between"/>
      </c:valAx>
      <c:spPr>
        <a:noFill/>
        <a:ln>
          <a:noFill/>
        </a:ln>
        <a:effectLst/>
      </c:spPr>
    </c:plotArea>
    <c:legend>
      <c:legendPos val="b"/>
      <c:layout>
        <c:manualLayout>
          <c:xMode val="edge"/>
          <c:yMode val="edge"/>
          <c:x val="0.29067993827160488"/>
          <c:y val="9.2423611111111109E-2"/>
          <c:w val="0.41959069061527171"/>
          <c:h val="5.3556792075337582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chemeClr val="tx1"/>
          </a:solidFill>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rgbClr val="575756"/>
                </a:solidFill>
                <a:latin typeface="+mn-lt"/>
                <a:ea typeface="+mn-ea"/>
                <a:cs typeface="+mn-cs"/>
              </a:defRPr>
            </a:pPr>
            <a:r>
              <a:rPr lang="en-GB" b="1"/>
              <a:t>UK dairy trade balance (value)</a:t>
            </a:r>
          </a:p>
        </c:rich>
      </c:tx>
      <c:overlay val="0"/>
      <c:spPr>
        <a:noFill/>
        <a:ln>
          <a:noFill/>
        </a:ln>
        <a:effectLst/>
      </c:spPr>
      <c:txPr>
        <a:bodyPr rot="0" spcFirstLastPara="1" vertOverflow="ellipsis" vert="horz" wrap="square" anchor="ctr" anchorCtr="1"/>
        <a:lstStyle/>
        <a:p>
          <a:pPr>
            <a:defRPr sz="1440" b="1" i="0" u="none" strike="noStrike" kern="1200" spc="0" baseline="0">
              <a:solidFill>
                <a:srgbClr val="575756"/>
              </a:solidFill>
              <a:latin typeface="+mn-lt"/>
              <a:ea typeface="+mn-ea"/>
              <a:cs typeface="+mn-cs"/>
            </a:defRPr>
          </a:pPr>
          <a:endParaRPr lang="en-US"/>
        </a:p>
      </c:txPr>
    </c:title>
    <c:autoTitleDeleted val="0"/>
    <c:plotArea>
      <c:layout>
        <c:manualLayout>
          <c:layoutTarget val="inner"/>
          <c:xMode val="edge"/>
          <c:yMode val="edge"/>
          <c:x val="0.12558975421154378"/>
          <c:y val="0.17063711235879711"/>
          <c:w val="0.82881510632421995"/>
          <c:h val="0.62102135493821531"/>
        </c:manualLayout>
      </c:layout>
      <c:barChart>
        <c:barDir val="col"/>
        <c:grouping val="clustered"/>
        <c:varyColors val="0"/>
        <c:ser>
          <c:idx val="0"/>
          <c:order val="0"/>
          <c:tx>
            <c:strRef>
              <c:f>'Tables and charts'!$C$9</c:f>
              <c:strCache>
                <c:ptCount val="1"/>
                <c:pt idx="0">
                  <c:v>2019</c:v>
                </c:pt>
              </c:strCache>
            </c:strRef>
          </c:tx>
          <c:spPr>
            <a:solidFill>
              <a:schemeClr val="accent1"/>
            </a:solidFill>
            <a:ln>
              <a:noFill/>
            </a:ln>
            <a:effectLst/>
          </c:spPr>
          <c:invertIfNegative val="0"/>
          <c:cat>
            <c:strRef>
              <c:f>'Tables and charts'!$K$10:$K$17</c:f>
              <c:strCache>
                <c:ptCount val="8"/>
                <c:pt idx="0">
                  <c:v>Cream</c:v>
                </c:pt>
                <c:pt idx="1">
                  <c:v>Butter*</c:v>
                </c:pt>
                <c:pt idx="2">
                  <c:v>Cheese</c:v>
                </c:pt>
                <c:pt idx="3">
                  <c:v>Yoghurt</c:v>
                </c:pt>
                <c:pt idx="4">
                  <c:v>SMP</c:v>
                </c:pt>
                <c:pt idx="5">
                  <c:v>WMP</c:v>
                </c:pt>
                <c:pt idx="6">
                  <c:v>Conc. milk</c:v>
                </c:pt>
                <c:pt idx="7">
                  <c:v>All dairy**</c:v>
                </c:pt>
              </c:strCache>
            </c:strRef>
          </c:cat>
          <c:val>
            <c:numRef>
              <c:f>'Tables and charts'!$L$10:$L$17</c:f>
              <c:numCache>
                <c:formatCode>#,##0</c:formatCode>
                <c:ptCount val="8"/>
                <c:pt idx="0">
                  <c:v>11.745685000000005</c:v>
                </c:pt>
                <c:pt idx="1">
                  <c:v>-23.956801999999996</c:v>
                </c:pt>
                <c:pt idx="2">
                  <c:v>-986.8093970000001</c:v>
                </c:pt>
                <c:pt idx="3">
                  <c:v>-235.48442499999999</c:v>
                </c:pt>
                <c:pt idx="4">
                  <c:v>110.29933600000001</c:v>
                </c:pt>
                <c:pt idx="5">
                  <c:v>59.110155000000006</c:v>
                </c:pt>
                <c:pt idx="6">
                  <c:v>-42.628720999999992</c:v>
                </c:pt>
                <c:pt idx="7">
                  <c:v>-1043.7835730000002</c:v>
                </c:pt>
              </c:numCache>
            </c:numRef>
          </c:val>
          <c:extLst>
            <c:ext xmlns:c16="http://schemas.microsoft.com/office/drawing/2014/chart" uri="{C3380CC4-5D6E-409C-BE32-E72D297353CC}">
              <c16:uniqueId val="{00000000-8B88-4320-B10B-B9280D2645E7}"/>
            </c:ext>
          </c:extLst>
        </c:ser>
        <c:ser>
          <c:idx val="1"/>
          <c:order val="1"/>
          <c:tx>
            <c:strRef>
              <c:f>'Tables and charts'!$D$9</c:f>
              <c:strCache>
                <c:ptCount val="1"/>
                <c:pt idx="0">
                  <c:v>2020</c:v>
                </c:pt>
              </c:strCache>
            </c:strRef>
          </c:tx>
          <c:spPr>
            <a:solidFill>
              <a:schemeClr val="accent2"/>
            </a:solidFill>
            <a:ln>
              <a:noFill/>
            </a:ln>
            <a:effectLst/>
          </c:spPr>
          <c:invertIfNegative val="0"/>
          <c:cat>
            <c:strRef>
              <c:f>'Tables and charts'!$K$10:$K$17</c:f>
              <c:strCache>
                <c:ptCount val="8"/>
                <c:pt idx="0">
                  <c:v>Cream</c:v>
                </c:pt>
                <c:pt idx="1">
                  <c:v>Butter*</c:v>
                </c:pt>
                <c:pt idx="2">
                  <c:v>Cheese</c:v>
                </c:pt>
                <c:pt idx="3">
                  <c:v>Yoghurt</c:v>
                </c:pt>
                <c:pt idx="4">
                  <c:v>SMP</c:v>
                </c:pt>
                <c:pt idx="5">
                  <c:v>WMP</c:v>
                </c:pt>
                <c:pt idx="6">
                  <c:v>Conc. milk</c:v>
                </c:pt>
                <c:pt idx="7">
                  <c:v>All dairy**</c:v>
                </c:pt>
              </c:strCache>
            </c:strRef>
          </c:cat>
          <c:val>
            <c:numRef>
              <c:f>'Tables and charts'!$M$10:$M$17</c:f>
              <c:numCache>
                <c:formatCode>#,##0</c:formatCode>
                <c:ptCount val="8"/>
                <c:pt idx="0">
                  <c:v>20.080947000000002</c:v>
                </c:pt>
                <c:pt idx="1">
                  <c:v>-45.556748999999982</c:v>
                </c:pt>
                <c:pt idx="2">
                  <c:v>-1019.5136729999999</c:v>
                </c:pt>
                <c:pt idx="3">
                  <c:v>-275.64239800000001</c:v>
                </c:pt>
                <c:pt idx="4">
                  <c:v>96.477935000000016</c:v>
                </c:pt>
                <c:pt idx="5">
                  <c:v>52.610706999999998</c:v>
                </c:pt>
                <c:pt idx="6">
                  <c:v>-44.857282999999995</c:v>
                </c:pt>
                <c:pt idx="7">
                  <c:v>-1126.4154509999998</c:v>
                </c:pt>
              </c:numCache>
            </c:numRef>
          </c:val>
          <c:extLst>
            <c:ext xmlns:c16="http://schemas.microsoft.com/office/drawing/2014/chart" uri="{C3380CC4-5D6E-409C-BE32-E72D297353CC}">
              <c16:uniqueId val="{00000001-8B88-4320-B10B-B9280D2645E7}"/>
            </c:ext>
          </c:extLst>
        </c:ser>
        <c:ser>
          <c:idx val="2"/>
          <c:order val="2"/>
          <c:tx>
            <c:strRef>
              <c:f>'Tables and charts'!$E$9</c:f>
              <c:strCache>
                <c:ptCount val="1"/>
                <c:pt idx="0">
                  <c:v>2021</c:v>
                </c:pt>
              </c:strCache>
            </c:strRef>
          </c:tx>
          <c:spPr>
            <a:solidFill>
              <a:schemeClr val="accent3"/>
            </a:solidFill>
            <a:ln>
              <a:noFill/>
            </a:ln>
            <a:effectLst/>
          </c:spPr>
          <c:invertIfNegative val="0"/>
          <c:cat>
            <c:strRef>
              <c:f>'Tables and charts'!$K$10:$K$17</c:f>
              <c:strCache>
                <c:ptCount val="8"/>
                <c:pt idx="0">
                  <c:v>Cream</c:v>
                </c:pt>
                <c:pt idx="1">
                  <c:v>Butter*</c:v>
                </c:pt>
                <c:pt idx="2">
                  <c:v>Cheese</c:v>
                </c:pt>
                <c:pt idx="3">
                  <c:v>Yoghurt</c:v>
                </c:pt>
                <c:pt idx="4">
                  <c:v>SMP</c:v>
                </c:pt>
                <c:pt idx="5">
                  <c:v>WMP</c:v>
                </c:pt>
                <c:pt idx="6">
                  <c:v>Conc. milk</c:v>
                </c:pt>
                <c:pt idx="7">
                  <c:v>All dairy**</c:v>
                </c:pt>
              </c:strCache>
            </c:strRef>
          </c:cat>
          <c:val>
            <c:numRef>
              <c:f>'Tables and charts'!$N$10:$N$17</c:f>
              <c:numCache>
                <c:formatCode>#,##0</c:formatCode>
                <c:ptCount val="8"/>
                <c:pt idx="0">
                  <c:v>-17.496085999999995</c:v>
                </c:pt>
                <c:pt idx="1">
                  <c:v>-19.077576999999991</c:v>
                </c:pt>
                <c:pt idx="2">
                  <c:v>-867.95976999999993</c:v>
                </c:pt>
                <c:pt idx="3">
                  <c:v>-306.47278499999999</c:v>
                </c:pt>
                <c:pt idx="4">
                  <c:v>80.259917000000002</c:v>
                </c:pt>
                <c:pt idx="5">
                  <c:v>28.413013000000007</c:v>
                </c:pt>
                <c:pt idx="6">
                  <c:v>-25.636929999999996</c:v>
                </c:pt>
                <c:pt idx="7">
                  <c:v>-1040.2695580000002</c:v>
                </c:pt>
              </c:numCache>
            </c:numRef>
          </c:val>
          <c:extLst>
            <c:ext xmlns:c16="http://schemas.microsoft.com/office/drawing/2014/chart" uri="{C3380CC4-5D6E-409C-BE32-E72D297353CC}">
              <c16:uniqueId val="{00000002-8B88-4320-B10B-B9280D2645E7}"/>
            </c:ext>
          </c:extLst>
        </c:ser>
        <c:ser>
          <c:idx val="3"/>
          <c:order val="3"/>
          <c:tx>
            <c:strRef>
              <c:f>'Tables and charts'!$F$9</c:f>
              <c:strCache>
                <c:ptCount val="1"/>
                <c:pt idx="0">
                  <c:v>2022</c:v>
                </c:pt>
              </c:strCache>
            </c:strRef>
          </c:tx>
          <c:spPr>
            <a:solidFill>
              <a:schemeClr val="accent4"/>
            </a:solidFill>
            <a:ln>
              <a:noFill/>
            </a:ln>
            <a:effectLst/>
          </c:spPr>
          <c:invertIfNegative val="0"/>
          <c:cat>
            <c:strRef>
              <c:f>'Tables and charts'!$K$10:$K$17</c:f>
              <c:strCache>
                <c:ptCount val="8"/>
                <c:pt idx="0">
                  <c:v>Cream</c:v>
                </c:pt>
                <c:pt idx="1">
                  <c:v>Butter*</c:v>
                </c:pt>
                <c:pt idx="2">
                  <c:v>Cheese</c:v>
                </c:pt>
                <c:pt idx="3">
                  <c:v>Yoghurt</c:v>
                </c:pt>
                <c:pt idx="4">
                  <c:v>SMP</c:v>
                </c:pt>
                <c:pt idx="5">
                  <c:v>WMP</c:v>
                </c:pt>
                <c:pt idx="6">
                  <c:v>Conc. milk</c:v>
                </c:pt>
                <c:pt idx="7">
                  <c:v>All dairy**</c:v>
                </c:pt>
              </c:strCache>
            </c:strRef>
          </c:cat>
          <c:val>
            <c:numRef>
              <c:f>'Tables and charts'!$O$10:$O$17</c:f>
              <c:numCache>
                <c:formatCode>#,##0</c:formatCode>
                <c:ptCount val="8"/>
                <c:pt idx="0">
                  <c:v>-36.667593999999994</c:v>
                </c:pt>
                <c:pt idx="1">
                  <c:v>-14.933089000000008</c:v>
                </c:pt>
                <c:pt idx="2">
                  <c:v>-1013.2017289999999</c:v>
                </c:pt>
                <c:pt idx="3">
                  <c:v>-233.677829</c:v>
                </c:pt>
                <c:pt idx="4">
                  <c:v>111.47886699999999</c:v>
                </c:pt>
                <c:pt idx="5">
                  <c:v>26.40905200000001</c:v>
                </c:pt>
                <c:pt idx="6">
                  <c:v>-55.549554999999998</c:v>
                </c:pt>
                <c:pt idx="7">
                  <c:v>-1131.4016140000001</c:v>
                </c:pt>
              </c:numCache>
            </c:numRef>
          </c:val>
          <c:extLst>
            <c:ext xmlns:c16="http://schemas.microsoft.com/office/drawing/2014/chart" uri="{C3380CC4-5D6E-409C-BE32-E72D297353CC}">
              <c16:uniqueId val="{00000003-8B88-4320-B10B-B9280D2645E7}"/>
            </c:ext>
          </c:extLst>
        </c:ser>
        <c:ser>
          <c:idx val="4"/>
          <c:order val="4"/>
          <c:tx>
            <c:strRef>
              <c:f>'Tables and charts'!$G$9</c:f>
              <c:strCache>
                <c:ptCount val="1"/>
                <c:pt idx="0">
                  <c:v>2023</c:v>
                </c:pt>
              </c:strCache>
            </c:strRef>
          </c:tx>
          <c:spPr>
            <a:solidFill>
              <a:schemeClr val="accent5"/>
            </a:solidFill>
            <a:ln>
              <a:noFill/>
            </a:ln>
            <a:effectLst/>
          </c:spPr>
          <c:invertIfNegative val="0"/>
          <c:cat>
            <c:strRef>
              <c:f>'Tables and charts'!$K$10:$K$17</c:f>
              <c:strCache>
                <c:ptCount val="8"/>
                <c:pt idx="0">
                  <c:v>Cream</c:v>
                </c:pt>
                <c:pt idx="1">
                  <c:v>Butter*</c:v>
                </c:pt>
                <c:pt idx="2">
                  <c:v>Cheese</c:v>
                </c:pt>
                <c:pt idx="3">
                  <c:v>Yoghurt</c:v>
                </c:pt>
                <c:pt idx="4">
                  <c:v>SMP</c:v>
                </c:pt>
                <c:pt idx="5">
                  <c:v>WMP</c:v>
                </c:pt>
                <c:pt idx="6">
                  <c:v>Conc. milk</c:v>
                </c:pt>
                <c:pt idx="7">
                  <c:v>All dairy**</c:v>
                </c:pt>
              </c:strCache>
            </c:strRef>
          </c:cat>
          <c:val>
            <c:numRef>
              <c:f>'Tables and charts'!$P$10:$P$17</c:f>
              <c:numCache>
                <c:formatCode>#,##0</c:formatCode>
                <c:ptCount val="8"/>
                <c:pt idx="0">
                  <c:v>-6.9812960000000093</c:v>
                </c:pt>
                <c:pt idx="1">
                  <c:v>-30.67405800000002</c:v>
                </c:pt>
                <c:pt idx="2">
                  <c:v>-1165.3964820000001</c:v>
                </c:pt>
                <c:pt idx="3">
                  <c:v>-227.79557199999999</c:v>
                </c:pt>
                <c:pt idx="4">
                  <c:v>127.260228</c:v>
                </c:pt>
                <c:pt idx="5">
                  <c:v>29.050818</c:v>
                </c:pt>
                <c:pt idx="6">
                  <c:v>-88.002173000000013</c:v>
                </c:pt>
                <c:pt idx="7">
                  <c:v>-1339.8361919999998</c:v>
                </c:pt>
              </c:numCache>
            </c:numRef>
          </c:val>
          <c:extLst>
            <c:ext xmlns:c16="http://schemas.microsoft.com/office/drawing/2014/chart" uri="{C3380CC4-5D6E-409C-BE32-E72D297353CC}">
              <c16:uniqueId val="{00000004-8B88-4320-B10B-B9280D2645E7}"/>
            </c:ext>
          </c:extLst>
        </c:ser>
        <c:dLbls>
          <c:showLegendKey val="0"/>
          <c:showVal val="0"/>
          <c:showCatName val="0"/>
          <c:showSerName val="0"/>
          <c:showPercent val="0"/>
          <c:showBubbleSize val="0"/>
        </c:dLbls>
        <c:gapWidth val="219"/>
        <c:overlap val="-27"/>
        <c:axId val="909951544"/>
        <c:axId val="909948264"/>
      </c:barChart>
      <c:catAx>
        <c:axId val="9099515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rgbClr val="575756"/>
                </a:solidFill>
                <a:latin typeface="+mn-lt"/>
                <a:ea typeface="+mn-ea"/>
                <a:cs typeface="+mn-cs"/>
              </a:defRPr>
            </a:pPr>
            <a:endParaRPr lang="en-US"/>
          </a:p>
        </c:txPr>
        <c:crossAx val="909948264"/>
        <c:crosses val="autoZero"/>
        <c:auto val="1"/>
        <c:lblAlgn val="ctr"/>
        <c:lblOffset val="100"/>
        <c:noMultiLvlLbl val="0"/>
      </c:catAx>
      <c:valAx>
        <c:axId val="9099482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rgbClr val="575756"/>
                    </a:solidFill>
                    <a:latin typeface="+mn-lt"/>
                    <a:ea typeface="+mn-ea"/>
                    <a:cs typeface="+mn-cs"/>
                  </a:defRPr>
                </a:pPr>
                <a:r>
                  <a:rPr lang="en-US"/>
                  <a:t>£million</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575756"/>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575756"/>
                </a:solidFill>
                <a:latin typeface="+mn-lt"/>
                <a:ea typeface="+mn-ea"/>
                <a:cs typeface="+mn-cs"/>
              </a:defRPr>
            </a:pPr>
            <a:endParaRPr lang="en-US"/>
          </a:p>
        </c:txPr>
        <c:crossAx val="909951544"/>
        <c:crosses val="autoZero"/>
        <c:crossBetween val="between"/>
      </c:valAx>
      <c:spPr>
        <a:noFill/>
        <a:ln>
          <a:noFill/>
        </a:ln>
        <a:effectLst/>
      </c:spPr>
    </c:plotArea>
    <c:legend>
      <c:legendPos val="b"/>
      <c:layout>
        <c:manualLayout>
          <c:xMode val="edge"/>
          <c:yMode val="edge"/>
          <c:x val="0.24952253086419754"/>
          <c:y val="9.2423611111111109E-2"/>
          <c:w val="0.49155277777777778"/>
          <c:h val="5.6260721666453295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575756"/>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rgbClr val="575756"/>
          </a:solidFill>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4.svg"/><Relationship Id="rId5" Type="http://schemas.openxmlformats.org/officeDocument/2006/relationships/image" Target="../media/image3.png"/><Relationship Id="rId4" Type="http://schemas.openxmlformats.org/officeDocument/2006/relationships/image" Target="../media/image2.sv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487680</xdr:colOff>
      <xdr:row>0</xdr:row>
      <xdr:rowOff>0</xdr:rowOff>
    </xdr:from>
    <xdr:to>
      <xdr:col>26</xdr:col>
      <xdr:colOff>25586</xdr:colOff>
      <xdr:row>1</xdr:row>
      <xdr:rowOff>2970</xdr:rowOff>
    </xdr:to>
    <xdr:pic>
      <xdr:nvPicPr>
        <xdr:cNvPr id="8" name="Gradientbar">
          <a:extLst>
            <a:ext uri="{FF2B5EF4-FFF2-40B4-BE49-F238E27FC236}">
              <a16:creationId xmlns:a16="http://schemas.microsoft.com/office/drawing/2014/main" id="{1235E4CE-0AF1-4295-9D2B-4ABF87301E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7680" y="0"/>
          <a:ext cx="18360613" cy="345870"/>
        </a:xfrm>
        <a:prstGeom prst="rect">
          <a:avLst/>
        </a:prstGeom>
      </xdr:spPr>
    </xdr:pic>
    <xdr:clientData/>
  </xdr:twoCellAnchor>
  <xdr:twoCellAnchor editAs="oneCell">
    <xdr:from>
      <xdr:col>0</xdr:col>
      <xdr:colOff>0</xdr:colOff>
      <xdr:row>0</xdr:row>
      <xdr:rowOff>1</xdr:rowOff>
    </xdr:from>
    <xdr:to>
      <xdr:col>0</xdr:col>
      <xdr:colOff>517201</xdr:colOff>
      <xdr:row>1</xdr:row>
      <xdr:rowOff>1</xdr:rowOff>
    </xdr:to>
    <xdr:pic>
      <xdr:nvPicPr>
        <xdr:cNvPr id="9" name="Logo">
          <a:extLst>
            <a:ext uri="{FF2B5EF4-FFF2-40B4-BE49-F238E27FC236}">
              <a16:creationId xmlns:a16="http://schemas.microsoft.com/office/drawing/2014/main" id="{E9D13C51-3D4A-4778-B612-BA3DFDA3625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1"/>
          <a:ext cx="517201" cy="342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487680</xdr:colOff>
      <xdr:row>0</xdr:row>
      <xdr:rowOff>0</xdr:rowOff>
    </xdr:from>
    <xdr:to>
      <xdr:col>25</xdr:col>
      <xdr:colOff>717177</xdr:colOff>
      <xdr:row>1</xdr:row>
      <xdr:rowOff>2970</xdr:rowOff>
    </xdr:to>
    <xdr:pic>
      <xdr:nvPicPr>
        <xdr:cNvPr id="4" name="Gradientbar">
          <a:extLst>
            <a:ext uri="{FF2B5EF4-FFF2-40B4-BE49-F238E27FC236}">
              <a16:creationId xmlns:a16="http://schemas.microsoft.com/office/drawing/2014/main" id="{1963E88D-DA40-46DB-9047-767682135E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7680" y="0"/>
          <a:ext cx="20286345" cy="345870"/>
        </a:xfrm>
        <a:prstGeom prst="rect">
          <a:avLst/>
        </a:prstGeom>
      </xdr:spPr>
    </xdr:pic>
    <xdr:clientData/>
  </xdr:twoCellAnchor>
  <xdr:twoCellAnchor editAs="oneCell">
    <xdr:from>
      <xdr:col>0</xdr:col>
      <xdr:colOff>0</xdr:colOff>
      <xdr:row>0</xdr:row>
      <xdr:rowOff>1</xdr:rowOff>
    </xdr:from>
    <xdr:to>
      <xdr:col>0</xdr:col>
      <xdr:colOff>517201</xdr:colOff>
      <xdr:row>1</xdr:row>
      <xdr:rowOff>1</xdr:rowOff>
    </xdr:to>
    <xdr:pic>
      <xdr:nvPicPr>
        <xdr:cNvPr id="5" name="Logo">
          <a:extLst>
            <a:ext uri="{FF2B5EF4-FFF2-40B4-BE49-F238E27FC236}">
              <a16:creationId xmlns:a16="http://schemas.microsoft.com/office/drawing/2014/main" id="{C71A9194-7F26-4258-8F00-09301720902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1"/>
          <a:ext cx="517201" cy="342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457200</xdr:colOff>
      <xdr:row>22</xdr:row>
      <xdr:rowOff>85724</xdr:rowOff>
    </xdr:from>
    <xdr:to>
      <xdr:col>9</xdr:col>
      <xdr:colOff>288750</xdr:colOff>
      <xdr:row>45</xdr:row>
      <xdr:rowOff>24224</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463549</xdr:colOff>
      <xdr:row>22</xdr:row>
      <xdr:rowOff>38099</xdr:rowOff>
    </xdr:from>
    <xdr:to>
      <xdr:col>18</xdr:col>
      <xdr:colOff>302524</xdr:colOff>
      <xdr:row>44</xdr:row>
      <xdr:rowOff>163924</xdr:rowOff>
    </xdr:to>
    <xdr:graphicFrame macro="">
      <xdr:nvGraphicFramePr>
        <xdr:cNvPr id="10" name="Chart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487680</xdr:colOff>
      <xdr:row>0</xdr:row>
      <xdr:rowOff>0</xdr:rowOff>
    </xdr:from>
    <xdr:to>
      <xdr:col>19</xdr:col>
      <xdr:colOff>12699</xdr:colOff>
      <xdr:row>1</xdr:row>
      <xdr:rowOff>2970</xdr:rowOff>
    </xdr:to>
    <xdr:pic>
      <xdr:nvPicPr>
        <xdr:cNvPr id="8" name="Gradientbar">
          <a:extLst>
            <a:ext uri="{FF2B5EF4-FFF2-40B4-BE49-F238E27FC236}">
              <a16:creationId xmlns:a16="http://schemas.microsoft.com/office/drawing/2014/main" id="{90D01F3B-B480-43E7-B0D2-A1C2977E150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87680" y="0"/>
          <a:ext cx="13533119" cy="345870"/>
        </a:xfrm>
        <a:prstGeom prst="rect">
          <a:avLst/>
        </a:prstGeom>
      </xdr:spPr>
    </xdr:pic>
    <xdr:clientData/>
  </xdr:twoCellAnchor>
  <xdr:twoCellAnchor editAs="oneCell">
    <xdr:from>
      <xdr:col>0</xdr:col>
      <xdr:colOff>0</xdr:colOff>
      <xdr:row>0</xdr:row>
      <xdr:rowOff>1</xdr:rowOff>
    </xdr:from>
    <xdr:to>
      <xdr:col>0</xdr:col>
      <xdr:colOff>517201</xdr:colOff>
      <xdr:row>1</xdr:row>
      <xdr:rowOff>1</xdr:rowOff>
    </xdr:to>
    <xdr:pic>
      <xdr:nvPicPr>
        <xdr:cNvPr id="9" name="Logo">
          <a:extLst>
            <a:ext uri="{FF2B5EF4-FFF2-40B4-BE49-F238E27FC236}">
              <a16:creationId xmlns:a16="http://schemas.microsoft.com/office/drawing/2014/main" id="{74AFA90B-FBAC-45F7-A119-E65BF031CC4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0" y="1"/>
          <a:ext cx="517201" cy="342900"/>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0.84123</cdr:x>
      <cdr:y>0.0022</cdr:y>
    </cdr:from>
    <cdr:to>
      <cdr:x>1</cdr:x>
      <cdr:y>0.11026</cdr:y>
    </cdr:to>
    <cdr:pic>
      <cdr:nvPicPr>
        <cdr:cNvPr id="4" name="Picture 3">
          <a:extLst xmlns:a="http://schemas.openxmlformats.org/drawingml/2006/main">
            <a:ext uri="{FF2B5EF4-FFF2-40B4-BE49-F238E27FC236}">
              <a16:creationId xmlns:a16="http://schemas.microsoft.com/office/drawing/2014/main" id="{FB7EBAF9-1B66-4147-94DC-AB910F2BEB9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451156" y="9525"/>
          <a:ext cx="1028844" cy="466790"/>
        </a:xfrm>
        <a:prstGeom xmlns:a="http://schemas.openxmlformats.org/drawingml/2006/main" prst="rect">
          <a:avLst/>
        </a:prstGeom>
      </cdr:spPr>
    </cdr:pic>
  </cdr:relSizeAnchor>
  <cdr:relSizeAnchor xmlns:cdr="http://schemas.openxmlformats.org/drawingml/2006/chartDrawing">
    <cdr:from>
      <cdr:x>0</cdr:x>
      <cdr:y>0.91281</cdr:y>
    </cdr:from>
    <cdr:to>
      <cdr:x>0.87373</cdr:x>
      <cdr:y>1</cdr:y>
    </cdr:to>
    <cdr:sp macro="" textlink="">
      <cdr:nvSpPr>
        <cdr:cNvPr id="5" name="TextBox 1"/>
        <cdr:cNvSpPr txBox="1"/>
      </cdr:nvSpPr>
      <cdr:spPr>
        <a:xfrm xmlns:a="http://schemas.openxmlformats.org/drawingml/2006/main">
          <a:off x="0" y="3943351"/>
          <a:ext cx="5661770" cy="3766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tx1"/>
              </a:solidFill>
              <a:latin typeface="Arial" panose="020B0604020202020204" pitchFamily="34" charset="0"/>
              <a:cs typeface="Arial" panose="020B0604020202020204" pitchFamily="34" charset="0"/>
            </a:rPr>
            <a:t>Source: HMRC, Trade Data</a:t>
          </a:r>
          <a:r>
            <a:rPr lang="en-GB" sz="1200" baseline="0">
              <a:solidFill>
                <a:schemeClr val="tx1"/>
              </a:solidFill>
              <a:latin typeface="Arial" panose="020B0604020202020204" pitchFamily="34" charset="0"/>
              <a:cs typeface="Arial" panose="020B0604020202020204" pitchFamily="34" charset="0"/>
            </a:rPr>
            <a:t> Monitor LLC</a:t>
          </a:r>
          <a:endParaRPr lang="en-GB" sz="1200">
            <a:solidFill>
              <a:schemeClr val="tx1"/>
            </a:solidFill>
            <a:latin typeface="Arial" panose="020B0604020202020204" pitchFamily="34" charset="0"/>
            <a:cs typeface="Arial" panose="020B0604020202020204" pitchFamily="34" charset="0"/>
          </a:endParaRPr>
        </a:p>
        <a:p xmlns:a="http://schemas.openxmlformats.org/drawingml/2006/main">
          <a:r>
            <a:rPr lang="en-GB" sz="1200" i="0">
              <a:solidFill>
                <a:schemeClr val="tx1"/>
              </a:solidFill>
              <a:latin typeface="Arial" panose="020B0604020202020204" pitchFamily="34" charset="0"/>
              <a:cs typeface="Arial" panose="020B0604020202020204" pitchFamily="34" charset="0"/>
            </a:rPr>
            <a:t>Note: ‘All dairy’ includes some products not listed here</a:t>
          </a:r>
        </a:p>
      </cdr:txBody>
    </cdr:sp>
  </cdr:relSizeAnchor>
</c:userShapes>
</file>

<file path=xl/drawings/drawing5.xml><?xml version="1.0" encoding="utf-8"?>
<c:userShapes xmlns:c="http://schemas.openxmlformats.org/drawingml/2006/chart">
  <cdr:relSizeAnchor xmlns:cdr="http://schemas.openxmlformats.org/drawingml/2006/chartDrawing">
    <cdr:from>
      <cdr:x>0.84123</cdr:x>
      <cdr:y>0</cdr:y>
    </cdr:from>
    <cdr:to>
      <cdr:x>1</cdr:x>
      <cdr:y>0.10805</cdr:y>
    </cdr:to>
    <cdr:pic>
      <cdr:nvPicPr>
        <cdr:cNvPr id="4" name="Picture 3">
          <a:extLst xmlns:a="http://schemas.openxmlformats.org/drawingml/2006/main">
            <a:ext uri="{FF2B5EF4-FFF2-40B4-BE49-F238E27FC236}">
              <a16:creationId xmlns:a16="http://schemas.microsoft.com/office/drawing/2014/main" id="{73B40AD0-793D-4608-9067-A9645A66660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451156" y="0"/>
          <a:ext cx="1028844" cy="466790"/>
        </a:xfrm>
        <a:prstGeom xmlns:a="http://schemas.openxmlformats.org/drawingml/2006/main" prst="rect">
          <a:avLst/>
        </a:prstGeom>
      </cdr:spPr>
    </cdr:pic>
  </cdr:relSizeAnchor>
  <cdr:relSizeAnchor xmlns:cdr="http://schemas.openxmlformats.org/drawingml/2006/chartDrawing">
    <cdr:from>
      <cdr:x>0</cdr:x>
      <cdr:y>0.91281</cdr:y>
    </cdr:from>
    <cdr:to>
      <cdr:x>0.87373</cdr:x>
      <cdr:y>1</cdr:y>
    </cdr:to>
    <cdr:sp macro="" textlink="">
      <cdr:nvSpPr>
        <cdr:cNvPr id="5" name="TextBox 1"/>
        <cdr:cNvSpPr txBox="1"/>
      </cdr:nvSpPr>
      <cdr:spPr>
        <a:xfrm xmlns:a="http://schemas.openxmlformats.org/drawingml/2006/main">
          <a:off x="0" y="3943351"/>
          <a:ext cx="5661770" cy="3766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tx1"/>
              </a:solidFill>
              <a:latin typeface="Arial" panose="020B0604020202020204" pitchFamily="34" charset="0"/>
              <a:cs typeface="Arial" panose="020B0604020202020204" pitchFamily="34" charset="0"/>
            </a:rPr>
            <a:t>Source:</a:t>
          </a:r>
          <a:r>
            <a:rPr lang="en-GB" sz="1200" baseline="0">
              <a:solidFill>
                <a:schemeClr val="tx1"/>
              </a:solidFill>
              <a:latin typeface="Arial" panose="020B0604020202020204" pitchFamily="34" charset="0"/>
              <a:cs typeface="Arial" panose="020B0604020202020204" pitchFamily="34" charset="0"/>
            </a:rPr>
            <a:t> </a:t>
          </a:r>
          <a:r>
            <a:rPr lang="en-GB" sz="1200">
              <a:solidFill>
                <a:schemeClr val="tx1"/>
              </a:solidFill>
              <a:latin typeface="Arial" panose="020B0604020202020204" pitchFamily="34" charset="0"/>
              <a:cs typeface="Arial" panose="020B0604020202020204" pitchFamily="34" charset="0"/>
            </a:rPr>
            <a:t>HMRC, tRade Data Mnitore LLC</a:t>
          </a:r>
        </a:p>
        <a:p xmlns:a="http://schemas.openxmlformats.org/drawingml/2006/main">
          <a:r>
            <a:rPr lang="en-GB" sz="1200" i="0">
              <a:solidFill>
                <a:schemeClr val="tx1"/>
              </a:solidFill>
              <a:latin typeface="Arial" panose="020B0604020202020204" pitchFamily="34" charset="0"/>
              <a:cs typeface="Arial" panose="020B0604020202020204" pitchFamily="34" charset="0"/>
            </a:rPr>
            <a:t>Note: ‘All dairy’ includes some products not listed here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aos/Downloads/UK-Beef-Trade-February-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aos\Downloads\UK-Beef-Trade-Februar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theme/theme1.xml><?xml version="1.0" encoding="utf-8"?>
<a:theme xmlns:a="http://schemas.openxmlformats.org/drawingml/2006/main" name="AHDB_020222 theme">
  <a:themeElements>
    <a:clrScheme name="AHDB-020222">
      <a:dk1>
        <a:srgbClr val="575756"/>
      </a:dk1>
      <a:lt1>
        <a:srgbClr val="FFFFFF"/>
      </a:lt1>
      <a:dk2>
        <a:srgbClr val="575756"/>
      </a:dk2>
      <a:lt2>
        <a:srgbClr val="FFFFFF"/>
      </a:lt2>
      <a:accent1>
        <a:srgbClr val="0090D3"/>
      </a:accent1>
      <a:accent2>
        <a:srgbClr val="1F4350"/>
      </a:accent2>
      <a:accent3>
        <a:srgbClr val="6DA32F"/>
      </a:accent3>
      <a:accent4>
        <a:srgbClr val="7B3010"/>
      </a:accent4>
      <a:accent5>
        <a:srgbClr val="7998A5"/>
      </a:accent5>
      <a:accent6>
        <a:srgbClr val="025328"/>
      </a:accent6>
      <a:hlink>
        <a:srgbClr val="1F4350"/>
      </a:hlink>
      <a:folHlink>
        <a:srgbClr val="57575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_020222 theme" id="{026ABC3C-21B1-F241-A898-A711A1905BA9}" vid="{7489186C-8B3D-4F4A-ADFE-DDA87E5F7F3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4"/>
  <sheetViews>
    <sheetView tabSelected="1" zoomScale="90" zoomScaleNormal="90" workbookViewId="0">
      <pane xSplit="2" ySplit="8" topLeftCell="C9" activePane="bottomRight" state="frozen"/>
      <selection activeCell="K14" sqref="K14"/>
      <selection pane="topRight" activeCell="K14" sqref="K14"/>
      <selection pane="bottomLeft" activeCell="K14" sqref="K14"/>
      <selection pane="bottomRight" activeCell="D22" sqref="D22:E23"/>
    </sheetView>
  </sheetViews>
  <sheetFormatPr defaultColWidth="9" defaultRowHeight="15" x14ac:dyDescent="0.2"/>
  <cols>
    <col min="1" max="1" width="8.625" style="8" customWidth="1"/>
    <col min="2" max="2" width="9" style="8"/>
    <col min="3" max="26" width="9.625" style="8" customWidth="1"/>
    <col min="27" max="16384" width="9" style="8"/>
  </cols>
  <sheetData>
    <row r="1" spans="1:26" ht="27" customHeight="1" x14ac:dyDescent="0.2"/>
    <row r="2" spans="1:26" ht="20.25" x14ac:dyDescent="0.3">
      <c r="A2" s="10" t="s">
        <v>0</v>
      </c>
      <c r="C2" s="7"/>
      <c r="D2" s="7"/>
      <c r="E2" s="7"/>
      <c r="F2" s="7"/>
      <c r="G2" s="7"/>
      <c r="H2" s="7"/>
    </row>
    <row r="3" spans="1:26" ht="14.25" customHeight="1" x14ac:dyDescent="0.2">
      <c r="A3" s="26" t="s">
        <v>67</v>
      </c>
      <c r="C3" s="26"/>
      <c r="D3" s="26"/>
      <c r="E3" s="26"/>
      <c r="F3" s="26"/>
      <c r="G3" s="26"/>
      <c r="H3" s="26"/>
    </row>
    <row r="4" spans="1:26" ht="14.25" customHeight="1" x14ac:dyDescent="0.2">
      <c r="A4" s="27" t="s">
        <v>49</v>
      </c>
      <c r="C4" s="27"/>
      <c r="D4" s="27"/>
      <c r="E4" s="27"/>
      <c r="F4" s="27"/>
      <c r="G4" s="27"/>
      <c r="H4" s="27"/>
    </row>
    <row r="5" spans="1:26" ht="14.25" customHeight="1" x14ac:dyDescent="0.2">
      <c r="A5" s="9" t="s">
        <v>69</v>
      </c>
      <c r="C5" s="4"/>
      <c r="D5" s="4"/>
      <c r="E5" s="5"/>
      <c r="F5" s="4"/>
      <c r="G5" s="4"/>
      <c r="H5" s="4"/>
    </row>
    <row r="6" spans="1:26" ht="15" customHeight="1" x14ac:dyDescent="0.2">
      <c r="C6" s="4"/>
      <c r="D6" s="4"/>
      <c r="E6" s="5"/>
      <c r="F6" s="4"/>
      <c r="G6" s="4"/>
      <c r="H6" s="4"/>
    </row>
    <row r="7" spans="1:26" ht="15.75" x14ac:dyDescent="0.25">
      <c r="B7" s="65" t="s">
        <v>20</v>
      </c>
      <c r="C7" s="62" t="s">
        <v>45</v>
      </c>
      <c r="D7" s="63"/>
      <c r="E7" s="64"/>
      <c r="F7" s="62" t="s">
        <v>1</v>
      </c>
      <c r="G7" s="63"/>
      <c r="H7" s="64"/>
      <c r="I7" s="62" t="s">
        <v>2</v>
      </c>
      <c r="J7" s="63"/>
      <c r="K7" s="64"/>
      <c r="L7" s="62" t="s">
        <v>3</v>
      </c>
      <c r="M7" s="63"/>
      <c r="N7" s="64"/>
      <c r="O7" s="62" t="s">
        <v>4</v>
      </c>
      <c r="P7" s="63"/>
      <c r="Q7" s="64"/>
      <c r="R7" s="62" t="s">
        <v>17</v>
      </c>
      <c r="S7" s="63"/>
      <c r="T7" s="64"/>
      <c r="U7" s="62" t="s">
        <v>18</v>
      </c>
      <c r="V7" s="63"/>
      <c r="W7" s="64"/>
      <c r="X7" s="62" t="s">
        <v>19</v>
      </c>
      <c r="Y7" s="63"/>
      <c r="Z7" s="64"/>
    </row>
    <row r="8" spans="1:26" ht="15.75" x14ac:dyDescent="0.2">
      <c r="B8" s="66"/>
      <c r="C8" s="6" t="s">
        <v>5</v>
      </c>
      <c r="D8" s="6" t="s">
        <v>6</v>
      </c>
      <c r="E8" s="6" t="s">
        <v>7</v>
      </c>
      <c r="F8" s="6" t="s">
        <v>5</v>
      </c>
      <c r="G8" s="6" t="s">
        <v>6</v>
      </c>
      <c r="H8" s="6" t="s">
        <v>7</v>
      </c>
      <c r="I8" s="6" t="s">
        <v>5</v>
      </c>
      <c r="J8" s="6" t="s">
        <v>6</v>
      </c>
      <c r="K8" s="6" t="s">
        <v>7</v>
      </c>
      <c r="L8" s="6" t="s">
        <v>5</v>
      </c>
      <c r="M8" s="6" t="s">
        <v>6</v>
      </c>
      <c r="N8" s="6" t="s">
        <v>7</v>
      </c>
      <c r="O8" s="6" t="s">
        <v>5</v>
      </c>
      <c r="P8" s="6" t="s">
        <v>6</v>
      </c>
      <c r="Q8" s="6" t="s">
        <v>7</v>
      </c>
      <c r="R8" s="6" t="s">
        <v>5</v>
      </c>
      <c r="S8" s="6" t="s">
        <v>6</v>
      </c>
      <c r="T8" s="6" t="s">
        <v>7</v>
      </c>
      <c r="U8" s="6" t="s">
        <v>5</v>
      </c>
      <c r="V8" s="6" t="s">
        <v>6</v>
      </c>
      <c r="W8" s="6" t="s">
        <v>7</v>
      </c>
      <c r="X8" s="6" t="s">
        <v>5</v>
      </c>
      <c r="Y8" s="6" t="s">
        <v>6</v>
      </c>
      <c r="Z8" s="6" t="s">
        <v>7</v>
      </c>
    </row>
    <row r="9" spans="1:26" ht="15.75" x14ac:dyDescent="0.25">
      <c r="B9" s="58">
        <v>2012</v>
      </c>
      <c r="C9" s="54">
        <v>1212.3074710000001</v>
      </c>
      <c r="D9" s="54">
        <v>965.27314000000001</v>
      </c>
      <c r="E9" s="59">
        <v>-247.03433100000007</v>
      </c>
      <c r="F9" s="38">
        <v>28.005745999999998</v>
      </c>
      <c r="G9" s="54">
        <v>66.684232999999992</v>
      </c>
      <c r="H9" s="59">
        <v>38.67848699999999</v>
      </c>
      <c r="I9" s="38">
        <v>104.38359</v>
      </c>
      <c r="J9" s="54">
        <v>38.037343</v>
      </c>
      <c r="K9" s="59">
        <v>-66.346247000000005</v>
      </c>
      <c r="L9" s="38">
        <v>445.16648399999997</v>
      </c>
      <c r="M9" s="54">
        <v>125.73129199999998</v>
      </c>
      <c r="N9" s="59">
        <v>-319.43519199999997</v>
      </c>
      <c r="O9" s="38">
        <v>139.89636400000001</v>
      </c>
      <c r="P9" s="54">
        <v>27.455795999999999</v>
      </c>
      <c r="Q9" s="59">
        <v>-112.44056800000001</v>
      </c>
      <c r="R9" s="38">
        <v>50.446255000000001</v>
      </c>
      <c r="S9" s="54">
        <v>23.798446999999999</v>
      </c>
      <c r="T9" s="59">
        <v>-26.647808000000001</v>
      </c>
      <c r="U9" s="38">
        <v>21.795993000000003</v>
      </c>
      <c r="V9" s="54">
        <v>51.412328000000002</v>
      </c>
      <c r="W9" s="59">
        <v>29.616334999999999</v>
      </c>
      <c r="X9" s="38">
        <v>44.332980999999997</v>
      </c>
      <c r="Y9" s="54">
        <v>7.4745200000000001</v>
      </c>
      <c r="Z9" s="59">
        <v>-36.858460999999998</v>
      </c>
    </row>
    <row r="10" spans="1:26" ht="15.75" x14ac:dyDescent="0.25">
      <c r="B10" s="56">
        <v>2013</v>
      </c>
      <c r="C10" s="33">
        <v>1305.8472860000002</v>
      </c>
      <c r="D10" s="53">
        <v>926.04707099999985</v>
      </c>
      <c r="E10" s="57">
        <v>-379.80021500000032</v>
      </c>
      <c r="F10" s="33">
        <v>16.514628999999999</v>
      </c>
      <c r="G10" s="53">
        <v>41.709591999999994</v>
      </c>
      <c r="H10" s="57">
        <v>25.194962999999994</v>
      </c>
      <c r="I10" s="33">
        <v>105.60680000000001</v>
      </c>
      <c r="J10" s="53">
        <v>44.847856</v>
      </c>
      <c r="K10" s="57">
        <v>-60.758944000000007</v>
      </c>
      <c r="L10" s="33">
        <v>468.21138499999995</v>
      </c>
      <c r="M10" s="53">
        <v>125.17016000000001</v>
      </c>
      <c r="N10" s="57">
        <v>-343.04122499999994</v>
      </c>
      <c r="O10" s="33">
        <v>129.535279</v>
      </c>
      <c r="P10" s="53">
        <v>25.600107000000001</v>
      </c>
      <c r="Q10" s="57">
        <v>-103.93517199999999</v>
      </c>
      <c r="R10" s="33">
        <v>44.165216000000001</v>
      </c>
      <c r="S10" s="53">
        <v>29.392700000000001</v>
      </c>
      <c r="T10" s="57">
        <v>-14.772516</v>
      </c>
      <c r="U10" s="33">
        <v>23.216058</v>
      </c>
      <c r="V10" s="53">
        <v>58.389474999999997</v>
      </c>
      <c r="W10" s="57">
        <v>35.173417000000001</v>
      </c>
      <c r="X10" s="33">
        <v>47.783441999999994</v>
      </c>
      <c r="Y10" s="53">
        <v>8.5747870000000006</v>
      </c>
      <c r="Z10" s="57">
        <v>-39.208654999999993</v>
      </c>
    </row>
    <row r="11" spans="1:26" ht="15.75" x14ac:dyDescent="0.25">
      <c r="B11" s="58">
        <v>2014</v>
      </c>
      <c r="C11" s="54">
        <v>1247.3026730000001</v>
      </c>
      <c r="D11" s="54">
        <v>1100.7206759999999</v>
      </c>
      <c r="E11" s="59">
        <v>-146.58199700000023</v>
      </c>
      <c r="F11" s="38">
        <v>21.185020999999999</v>
      </c>
      <c r="G11" s="54">
        <v>31.926627</v>
      </c>
      <c r="H11" s="59">
        <v>10.741606000000001</v>
      </c>
      <c r="I11" s="38">
        <v>95.267438999999996</v>
      </c>
      <c r="J11" s="54">
        <v>50.880627999999994</v>
      </c>
      <c r="K11" s="59">
        <v>-44.386811000000002</v>
      </c>
      <c r="L11" s="38">
        <v>469.67982499999999</v>
      </c>
      <c r="M11" s="54">
        <v>134.16687100000001</v>
      </c>
      <c r="N11" s="59">
        <v>-335.51295399999998</v>
      </c>
      <c r="O11" s="38">
        <v>121.8514</v>
      </c>
      <c r="P11" s="54">
        <v>23.090070999999998</v>
      </c>
      <c r="Q11" s="59">
        <v>-98.761329000000003</v>
      </c>
      <c r="R11" s="38">
        <v>34.633173999999997</v>
      </c>
      <c r="S11" s="54">
        <v>44.383275999999995</v>
      </c>
      <c r="T11" s="59">
        <v>9.7501019999999983</v>
      </c>
      <c r="U11" s="38">
        <v>30.989065999999998</v>
      </c>
      <c r="V11" s="54">
        <v>80.512138999999991</v>
      </c>
      <c r="W11" s="59">
        <v>49.523072999999997</v>
      </c>
      <c r="X11" s="38">
        <v>38.297322000000001</v>
      </c>
      <c r="Y11" s="54">
        <v>15.217392</v>
      </c>
      <c r="Z11" s="59">
        <v>-23.079930000000001</v>
      </c>
    </row>
    <row r="12" spans="1:26" ht="15.75" x14ac:dyDescent="0.25">
      <c r="B12" s="56">
        <v>2015</v>
      </c>
      <c r="C12" s="33">
        <v>1285.0097650000002</v>
      </c>
      <c r="D12" s="53">
        <v>1126.5477259999998</v>
      </c>
      <c r="E12" s="57">
        <v>-158.46203900000046</v>
      </c>
      <c r="F12" s="33">
        <v>24.223637</v>
      </c>
      <c r="G12" s="53">
        <v>19.519462000000001</v>
      </c>
      <c r="H12" s="57">
        <v>-4.7041749999999993</v>
      </c>
      <c r="I12" s="33">
        <v>105.408068</v>
      </c>
      <c r="J12" s="53">
        <v>50.018259000000008</v>
      </c>
      <c r="K12" s="57">
        <v>-55.389808999999993</v>
      </c>
      <c r="L12" s="33">
        <v>494.04017700000003</v>
      </c>
      <c r="M12" s="53">
        <v>151.57511400000001</v>
      </c>
      <c r="N12" s="57">
        <v>-342.46506299999999</v>
      </c>
      <c r="O12" s="33">
        <v>126.40929399999999</v>
      </c>
      <c r="P12" s="53">
        <v>22.116555000000002</v>
      </c>
      <c r="Q12" s="57">
        <v>-104.29273899999998</v>
      </c>
      <c r="R12" s="33">
        <v>37.236812</v>
      </c>
      <c r="S12" s="53">
        <v>50.773214999999993</v>
      </c>
      <c r="T12" s="57">
        <v>13.536402999999993</v>
      </c>
      <c r="U12" s="33">
        <v>23.364321000000004</v>
      </c>
      <c r="V12" s="53">
        <v>95.638835999999998</v>
      </c>
      <c r="W12" s="57">
        <v>72.274514999999994</v>
      </c>
      <c r="X12" s="33">
        <v>38.549987000000002</v>
      </c>
      <c r="Y12" s="53">
        <v>28.348167999999998</v>
      </c>
      <c r="Z12" s="57">
        <v>-10.201819000000004</v>
      </c>
    </row>
    <row r="13" spans="1:26" ht="15.75" x14ac:dyDescent="0.25">
      <c r="B13" s="58">
        <v>2016</v>
      </c>
      <c r="C13" s="54">
        <v>1236.6659310000002</v>
      </c>
      <c r="D13" s="54">
        <v>1085.7199149999997</v>
      </c>
      <c r="E13" s="59">
        <v>-150.94601600000055</v>
      </c>
      <c r="F13" s="38">
        <v>26.783725999999998</v>
      </c>
      <c r="G13" s="54">
        <v>20.721677</v>
      </c>
      <c r="H13" s="59">
        <v>-6.0620489999999982</v>
      </c>
      <c r="I13" s="38">
        <v>95.61467900000001</v>
      </c>
      <c r="J13" s="54">
        <v>64.479469000000009</v>
      </c>
      <c r="K13" s="59">
        <v>-31.135210000000001</v>
      </c>
      <c r="L13" s="38">
        <v>477.55876900000004</v>
      </c>
      <c r="M13" s="54">
        <v>161.53097700000001</v>
      </c>
      <c r="N13" s="59">
        <v>-316.02779200000003</v>
      </c>
      <c r="O13" s="38">
        <v>146.63812200000001</v>
      </c>
      <c r="P13" s="54">
        <v>21.873626000000002</v>
      </c>
      <c r="Q13" s="59">
        <v>-124.76449600000001</v>
      </c>
      <c r="R13" s="38">
        <v>37.226082999999996</v>
      </c>
      <c r="S13" s="54">
        <v>41.048919999999995</v>
      </c>
      <c r="T13" s="59">
        <v>3.8228369999999998</v>
      </c>
      <c r="U13" s="38">
        <v>23.760859</v>
      </c>
      <c r="V13" s="54">
        <v>73.362859</v>
      </c>
      <c r="W13" s="59">
        <v>49.602000000000004</v>
      </c>
      <c r="X13" s="38">
        <v>45.080098</v>
      </c>
      <c r="Y13" s="54">
        <v>19.099401</v>
      </c>
      <c r="Z13" s="59">
        <v>-25.980696999999999</v>
      </c>
    </row>
    <row r="14" spans="1:26" ht="15.75" x14ac:dyDescent="0.25">
      <c r="B14" s="56">
        <v>2017</v>
      </c>
      <c r="C14" s="33">
        <v>1332.8147510000003</v>
      </c>
      <c r="D14" s="53">
        <v>1291.1959980000001</v>
      </c>
      <c r="E14" s="57">
        <v>-41.618753000000197</v>
      </c>
      <c r="F14" s="33">
        <v>26.266213</v>
      </c>
      <c r="G14" s="53">
        <v>26.316453000000003</v>
      </c>
      <c r="H14" s="57">
        <v>5.0240000000002283E-2</v>
      </c>
      <c r="I14" s="33">
        <v>83.005969999999991</v>
      </c>
      <c r="J14" s="53">
        <v>54.224244000000006</v>
      </c>
      <c r="K14" s="57">
        <v>-28.781725999999985</v>
      </c>
      <c r="L14" s="33">
        <v>478.29754200000002</v>
      </c>
      <c r="M14" s="53">
        <v>167.60343699999999</v>
      </c>
      <c r="N14" s="57">
        <v>-310.69410500000004</v>
      </c>
      <c r="O14" s="33">
        <v>132.82043299999998</v>
      </c>
      <c r="P14" s="53">
        <v>26.466293</v>
      </c>
      <c r="Q14" s="57">
        <v>-106.35413999999997</v>
      </c>
      <c r="R14" s="33">
        <v>33.866021999999994</v>
      </c>
      <c r="S14" s="53">
        <v>55.020468000000001</v>
      </c>
      <c r="T14" s="57">
        <v>21.154446000000007</v>
      </c>
      <c r="U14" s="33">
        <v>23.112436999999996</v>
      </c>
      <c r="V14" s="53">
        <v>58.669369999999994</v>
      </c>
      <c r="W14" s="57">
        <v>35.556933000000001</v>
      </c>
      <c r="X14" s="33">
        <v>43.985256</v>
      </c>
      <c r="Y14" s="53">
        <v>9.9101319999999991</v>
      </c>
      <c r="Z14" s="57">
        <v>-34.075124000000002</v>
      </c>
    </row>
    <row r="15" spans="1:26" ht="15.75" x14ac:dyDescent="0.25">
      <c r="B15" s="58">
        <v>2018</v>
      </c>
      <c r="C15" s="54">
        <v>1429.5004699999997</v>
      </c>
      <c r="D15" s="54">
        <v>1356.7206250000004</v>
      </c>
      <c r="E15" s="59">
        <v>-72.779844999999341</v>
      </c>
      <c r="F15" s="38">
        <v>29.820414</v>
      </c>
      <c r="G15" s="54">
        <v>23.701167000000002</v>
      </c>
      <c r="H15" s="59">
        <v>-6.1192469999999979</v>
      </c>
      <c r="I15" s="38">
        <v>81.483263999999991</v>
      </c>
      <c r="J15" s="54">
        <v>62.280988999999998</v>
      </c>
      <c r="K15" s="59">
        <v>-19.202274999999993</v>
      </c>
      <c r="L15" s="38">
        <v>507.75489600000003</v>
      </c>
      <c r="M15" s="54">
        <v>187.12780900000001</v>
      </c>
      <c r="N15" s="59">
        <v>-320.62708700000002</v>
      </c>
      <c r="O15" s="38">
        <v>134.393237</v>
      </c>
      <c r="P15" s="54">
        <v>25.409866000000001</v>
      </c>
      <c r="Q15" s="59">
        <v>-108.98337100000001</v>
      </c>
      <c r="R15" s="38">
        <v>28.819837</v>
      </c>
      <c r="S15" s="54">
        <v>59.728945000000003</v>
      </c>
      <c r="T15" s="59">
        <v>30.909108000000003</v>
      </c>
      <c r="U15" s="38">
        <v>25.231003000000001</v>
      </c>
      <c r="V15" s="54">
        <v>66.062629999999999</v>
      </c>
      <c r="W15" s="59">
        <v>40.831626999999997</v>
      </c>
      <c r="X15" s="38">
        <v>47.789748999999993</v>
      </c>
      <c r="Y15" s="54">
        <v>6.7848980000000001</v>
      </c>
      <c r="Z15" s="59">
        <v>-41.004850999999995</v>
      </c>
    </row>
    <row r="16" spans="1:26" ht="15.75" x14ac:dyDescent="0.25">
      <c r="B16" s="56">
        <v>2019</v>
      </c>
      <c r="C16" s="33">
        <v>1328.7040449999997</v>
      </c>
      <c r="D16" s="53">
        <v>1446.7614989999997</v>
      </c>
      <c r="E16" s="57">
        <v>118.05745400000001</v>
      </c>
      <c r="F16" s="33">
        <v>24.781136</v>
      </c>
      <c r="G16" s="53">
        <v>29.802863000000002</v>
      </c>
      <c r="H16" s="57">
        <v>5.0217270000000021</v>
      </c>
      <c r="I16" s="33">
        <v>76.495705000000001</v>
      </c>
      <c r="J16" s="53">
        <v>69.200769999999991</v>
      </c>
      <c r="K16" s="57">
        <v>-7.2949350000000095</v>
      </c>
      <c r="L16" s="33">
        <v>524.45751099999995</v>
      </c>
      <c r="M16" s="53">
        <v>205.50171000000003</v>
      </c>
      <c r="N16" s="57">
        <v>-318.95580099999995</v>
      </c>
      <c r="O16" s="33">
        <v>215.684538</v>
      </c>
      <c r="P16" s="53">
        <v>34.876588000000005</v>
      </c>
      <c r="Q16" s="57">
        <v>-180.80795000000001</v>
      </c>
      <c r="R16" s="33">
        <v>25.625668000000001</v>
      </c>
      <c r="S16" s="53">
        <v>81.565318000000005</v>
      </c>
      <c r="T16" s="57">
        <v>55.93965</v>
      </c>
      <c r="U16" s="33">
        <v>20.672457999999999</v>
      </c>
      <c r="V16" s="53">
        <v>66.306309000000013</v>
      </c>
      <c r="W16" s="57">
        <v>45.633851000000014</v>
      </c>
      <c r="X16" s="33">
        <v>49.220626999999993</v>
      </c>
      <c r="Y16" s="53">
        <v>25.801798999999999</v>
      </c>
      <c r="Z16" s="57">
        <v>-23.418827999999994</v>
      </c>
    </row>
    <row r="17" spans="1:26" ht="15.75" x14ac:dyDescent="0.25">
      <c r="B17" s="58">
        <v>2020</v>
      </c>
      <c r="C17" s="54">
        <v>1257.3564670000001</v>
      </c>
      <c r="D17" s="54">
        <v>1310.3792000000001</v>
      </c>
      <c r="E17" s="59">
        <v>53.022733000000017</v>
      </c>
      <c r="F17" s="38">
        <v>16.1066</v>
      </c>
      <c r="G17" s="54">
        <v>23.709054999999999</v>
      </c>
      <c r="H17" s="59">
        <v>7.6024549999999991</v>
      </c>
      <c r="I17" s="38">
        <v>76.737360999999993</v>
      </c>
      <c r="J17" s="54">
        <v>61.169231999999994</v>
      </c>
      <c r="K17" s="59">
        <v>-15.568128999999999</v>
      </c>
      <c r="L17" s="38">
        <v>485.21381000000002</v>
      </c>
      <c r="M17" s="54">
        <v>189.59099900000001</v>
      </c>
      <c r="N17" s="59">
        <v>-295.62281100000001</v>
      </c>
      <c r="O17" s="38">
        <v>262.10657199999997</v>
      </c>
      <c r="P17" s="54">
        <v>25.573039000000001</v>
      </c>
      <c r="Q17" s="59">
        <v>-236.53353299999998</v>
      </c>
      <c r="R17" s="38">
        <v>20.554718000000001</v>
      </c>
      <c r="S17" s="54">
        <v>72.020522</v>
      </c>
      <c r="T17" s="59">
        <v>51.465803999999999</v>
      </c>
      <c r="U17" s="38">
        <v>21.949304999999999</v>
      </c>
      <c r="V17" s="54">
        <v>49.529891000000006</v>
      </c>
      <c r="W17" s="59">
        <v>27.580586000000007</v>
      </c>
      <c r="X17" s="38">
        <v>46.175513999999993</v>
      </c>
      <c r="Y17" s="54">
        <v>22.943411000000001</v>
      </c>
      <c r="Z17" s="59">
        <v>-23.232102999999992</v>
      </c>
    </row>
    <row r="18" spans="1:26" ht="15.75" x14ac:dyDescent="0.25">
      <c r="B18" s="56">
        <v>2021</v>
      </c>
      <c r="C18" s="33">
        <v>1236.7802380000001</v>
      </c>
      <c r="D18" s="53">
        <v>1168.8424070000001</v>
      </c>
      <c r="E18" s="57">
        <v>-67.93783099999996</v>
      </c>
      <c r="F18" s="33">
        <v>19.762018000000001</v>
      </c>
      <c r="G18" s="53">
        <v>18.315424</v>
      </c>
      <c r="H18" s="57">
        <v>-1.446594000000001</v>
      </c>
      <c r="I18" s="33">
        <v>54.409627</v>
      </c>
      <c r="J18" s="53">
        <v>52.05256</v>
      </c>
      <c r="K18" s="57">
        <v>-2.3570670000000007</v>
      </c>
      <c r="L18" s="33">
        <v>400.26676000000003</v>
      </c>
      <c r="M18" s="53">
        <v>153.73883699999999</v>
      </c>
      <c r="N18" s="57">
        <v>-246.52792300000004</v>
      </c>
      <c r="O18" s="33">
        <v>279.70829900000001</v>
      </c>
      <c r="P18" s="53">
        <v>11.009737999999999</v>
      </c>
      <c r="Q18" s="57">
        <v>-268.69856100000004</v>
      </c>
      <c r="R18" s="33">
        <v>14.351516</v>
      </c>
      <c r="S18" s="53">
        <v>51.521937000000001</v>
      </c>
      <c r="T18" s="57">
        <v>37.170421000000005</v>
      </c>
      <c r="U18" s="33">
        <v>19.871752999999998</v>
      </c>
      <c r="V18" s="53">
        <v>27.369128999999997</v>
      </c>
      <c r="W18" s="57">
        <v>7.4973759999999992</v>
      </c>
      <c r="X18" s="33">
        <v>37.65701</v>
      </c>
      <c r="Y18" s="53">
        <v>35.432903999999994</v>
      </c>
      <c r="Z18" s="57">
        <v>-2.2241060000000061</v>
      </c>
    </row>
    <row r="19" spans="1:26" ht="15.75" x14ac:dyDescent="0.25">
      <c r="B19" s="58">
        <v>2022</v>
      </c>
      <c r="C19" s="54">
        <v>1174.338</v>
      </c>
      <c r="D19" s="54">
        <v>1201.0540000000001</v>
      </c>
      <c r="E19" s="59">
        <v>25.691740999999865</v>
      </c>
      <c r="F19" s="38">
        <v>18.27</v>
      </c>
      <c r="G19" s="54">
        <v>18.795000000000002</v>
      </c>
      <c r="H19" s="59">
        <v>0.6277879999999989</v>
      </c>
      <c r="I19" s="38">
        <v>52.706000000000003</v>
      </c>
      <c r="J19" s="54">
        <v>48.481999999999999</v>
      </c>
      <c r="K19" s="59">
        <v>-4.3832870000000028</v>
      </c>
      <c r="L19" s="38">
        <v>411.34</v>
      </c>
      <c r="M19" s="54">
        <v>176.15899999999999</v>
      </c>
      <c r="N19" s="59">
        <v>-232.57338999999996</v>
      </c>
      <c r="O19" s="38">
        <v>166.947</v>
      </c>
      <c r="P19" s="54">
        <v>6.36</v>
      </c>
      <c r="Q19" s="59">
        <v>-160.56932999999998</v>
      </c>
      <c r="R19" s="38">
        <v>11.811999999999999</v>
      </c>
      <c r="S19" s="54">
        <v>46.682000000000002</v>
      </c>
      <c r="T19" s="59">
        <v>34.871868999999997</v>
      </c>
      <c r="U19" s="38">
        <v>18.599</v>
      </c>
      <c r="V19" s="54">
        <v>24.329000000000001</v>
      </c>
      <c r="W19" s="59">
        <v>5.5564609999999988</v>
      </c>
      <c r="X19" s="38">
        <v>51.58</v>
      </c>
      <c r="Y19" s="54">
        <v>39.966999999999999</v>
      </c>
      <c r="Z19" s="59">
        <v>-11.528141999999995</v>
      </c>
    </row>
    <row r="20" spans="1:26" ht="15.75" x14ac:dyDescent="0.25">
      <c r="A20" s="8" t="s">
        <v>57</v>
      </c>
      <c r="B20" s="56">
        <v>2023</v>
      </c>
      <c r="C20" s="33">
        <v>1150.1010000000001</v>
      </c>
      <c r="D20" s="53">
        <v>1226.9290000000001</v>
      </c>
      <c r="E20" s="57">
        <v>76.827999999999975</v>
      </c>
      <c r="F20" s="33">
        <v>19.501999999999999</v>
      </c>
      <c r="G20" s="53">
        <v>28.175999999999998</v>
      </c>
      <c r="H20" s="57">
        <v>8.6739999999999995</v>
      </c>
      <c r="I20" s="33">
        <v>57.819000000000003</v>
      </c>
      <c r="J20" s="53">
        <v>53.994</v>
      </c>
      <c r="K20" s="57">
        <v>-3.8250000000000028</v>
      </c>
      <c r="L20" s="33">
        <v>433.47500000000002</v>
      </c>
      <c r="M20" s="53">
        <v>179.38800000000001</v>
      </c>
      <c r="N20" s="57">
        <v>-254.08700000000002</v>
      </c>
      <c r="O20" s="33">
        <v>132.15199999999999</v>
      </c>
      <c r="P20" s="53">
        <v>4.5739999999999998</v>
      </c>
      <c r="Q20" s="57">
        <v>-127.57799999999999</v>
      </c>
      <c r="R20" s="33">
        <v>13.11</v>
      </c>
      <c r="S20" s="53">
        <v>70.879000000000005</v>
      </c>
      <c r="T20" s="57">
        <v>57.769000000000005</v>
      </c>
      <c r="U20" s="33">
        <v>18.613</v>
      </c>
      <c r="V20" s="53">
        <v>26.501000000000001</v>
      </c>
      <c r="W20" s="57">
        <v>7.8880000000000017</v>
      </c>
      <c r="X20" s="33">
        <v>52.752000000000002</v>
      </c>
      <c r="Y20" s="53">
        <v>42.948</v>
      </c>
      <c r="Z20" s="57">
        <v>-9.804000000000002</v>
      </c>
    </row>
    <row r="22" spans="1:26" x14ac:dyDescent="0.2">
      <c r="D22" s="77"/>
      <c r="E22" s="77"/>
    </row>
    <row r="23" spans="1:26" x14ac:dyDescent="0.2">
      <c r="D23" s="77"/>
    </row>
    <row r="24" spans="1:26" x14ac:dyDescent="0.2">
      <c r="B24" s="5" t="s">
        <v>53</v>
      </c>
    </row>
  </sheetData>
  <mergeCells count="9">
    <mergeCell ref="U7:W7"/>
    <mergeCell ref="X7:Z7"/>
    <mergeCell ref="R7:T7"/>
    <mergeCell ref="B7:B8"/>
    <mergeCell ref="C7:E7"/>
    <mergeCell ref="F7:H7"/>
    <mergeCell ref="I7:K7"/>
    <mergeCell ref="L7:N7"/>
    <mergeCell ref="O7:Q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4"/>
  <sheetViews>
    <sheetView zoomScale="85" zoomScaleNormal="85" workbookViewId="0">
      <pane xSplit="2" ySplit="8" topLeftCell="C9" activePane="bottomRight" state="frozen"/>
      <selection activeCell="K14" sqref="K14"/>
      <selection pane="topRight" activeCell="K14" sqref="K14"/>
      <selection pane="bottomLeft" activeCell="K14" sqref="K14"/>
      <selection pane="bottomRight" activeCell="N23" sqref="N23:N24"/>
    </sheetView>
  </sheetViews>
  <sheetFormatPr defaultColWidth="9" defaultRowHeight="15" x14ac:dyDescent="0.2"/>
  <cols>
    <col min="1" max="1" width="8.625" style="8" customWidth="1"/>
    <col min="2" max="2" width="9" style="8"/>
    <col min="3" max="4" width="10.625" style="8" customWidth="1"/>
    <col min="5" max="5" width="11.125" style="8" bestFit="1" customWidth="1"/>
    <col min="6" max="13" width="10.625" style="8" customWidth="1"/>
    <col min="14" max="14" width="11.125" style="8" bestFit="1" customWidth="1"/>
    <col min="15" max="26" width="10.625" style="8" customWidth="1"/>
    <col min="27" max="16384" width="9" style="8"/>
  </cols>
  <sheetData>
    <row r="1" spans="1:26" ht="27" customHeight="1" x14ac:dyDescent="0.2"/>
    <row r="2" spans="1:26" ht="20.25" x14ac:dyDescent="0.3">
      <c r="A2" s="10" t="s">
        <v>0</v>
      </c>
      <c r="B2" s="7"/>
      <c r="C2" s="7"/>
      <c r="D2" s="7"/>
      <c r="E2" s="7"/>
      <c r="F2" s="7"/>
      <c r="G2" s="7"/>
    </row>
    <row r="3" spans="1:26" ht="14.25" customHeight="1" x14ac:dyDescent="0.2">
      <c r="A3" s="26" t="s">
        <v>68</v>
      </c>
      <c r="B3" s="26"/>
      <c r="C3" s="26"/>
      <c r="D3" s="26"/>
      <c r="E3" s="26"/>
      <c r="F3" s="26"/>
      <c r="G3" s="26"/>
    </row>
    <row r="4" spans="1:26" ht="14.25" customHeight="1" x14ac:dyDescent="0.2">
      <c r="A4" s="27" t="s">
        <v>50</v>
      </c>
      <c r="B4" s="27"/>
      <c r="C4" s="27"/>
      <c r="D4" s="27"/>
      <c r="E4" s="27"/>
      <c r="F4" s="27"/>
      <c r="G4" s="27"/>
    </row>
    <row r="5" spans="1:26" ht="14.25" customHeight="1" x14ac:dyDescent="0.2">
      <c r="A5" s="9" t="s">
        <v>64</v>
      </c>
      <c r="B5" s="4"/>
      <c r="C5" s="4"/>
      <c r="D5" s="5"/>
      <c r="E5" s="4"/>
      <c r="F5" s="4"/>
      <c r="G5" s="4"/>
    </row>
    <row r="6" spans="1:26" ht="15" customHeight="1" x14ac:dyDescent="0.2">
      <c r="C6" s="4"/>
      <c r="D6" s="4"/>
      <c r="E6" s="5"/>
      <c r="F6" s="4"/>
      <c r="G6" s="4"/>
      <c r="H6" s="4"/>
    </row>
    <row r="7" spans="1:26" ht="15.75" x14ac:dyDescent="0.25">
      <c r="B7" s="68" t="s">
        <v>20</v>
      </c>
      <c r="C7" s="67" t="s">
        <v>45</v>
      </c>
      <c r="D7" s="67"/>
      <c r="E7" s="67"/>
      <c r="F7" s="67" t="s">
        <v>1</v>
      </c>
      <c r="G7" s="67"/>
      <c r="H7" s="67"/>
      <c r="I7" s="67" t="s">
        <v>2</v>
      </c>
      <c r="J7" s="67"/>
      <c r="K7" s="67"/>
      <c r="L7" s="67" t="s">
        <v>3</v>
      </c>
      <c r="M7" s="67"/>
      <c r="N7" s="67"/>
      <c r="O7" s="67" t="s">
        <v>4</v>
      </c>
      <c r="P7" s="67"/>
      <c r="Q7" s="67"/>
      <c r="R7" s="67" t="s">
        <v>17</v>
      </c>
      <c r="S7" s="67"/>
      <c r="T7" s="67"/>
      <c r="U7" s="67" t="s">
        <v>18</v>
      </c>
      <c r="V7" s="67"/>
      <c r="W7" s="67"/>
      <c r="X7" s="67" t="s">
        <v>19</v>
      </c>
      <c r="Y7" s="67"/>
      <c r="Z7" s="67"/>
    </row>
    <row r="8" spans="1:26" ht="15.75" x14ac:dyDescent="0.2">
      <c r="B8" s="68"/>
      <c r="C8" s="6" t="s">
        <v>5</v>
      </c>
      <c r="D8" s="6" t="s">
        <v>6</v>
      </c>
      <c r="E8" s="6" t="s">
        <v>7</v>
      </c>
      <c r="F8" s="6" t="s">
        <v>5</v>
      </c>
      <c r="G8" s="6" t="s">
        <v>6</v>
      </c>
      <c r="H8" s="6" t="s">
        <v>7</v>
      </c>
      <c r="I8" s="6" t="s">
        <v>5</v>
      </c>
      <c r="J8" s="6" t="s">
        <v>6</v>
      </c>
      <c r="K8" s="6" t="s">
        <v>7</v>
      </c>
      <c r="L8" s="6" t="s">
        <v>5</v>
      </c>
      <c r="M8" s="6" t="s">
        <v>6</v>
      </c>
      <c r="N8" s="6" t="s">
        <v>7</v>
      </c>
      <c r="O8" s="6" t="s">
        <v>5</v>
      </c>
      <c r="P8" s="6" t="s">
        <v>6</v>
      </c>
      <c r="Q8" s="6" t="s">
        <v>7</v>
      </c>
      <c r="R8" s="6" t="s">
        <v>5</v>
      </c>
      <c r="S8" s="6" t="s">
        <v>6</v>
      </c>
      <c r="T8" s="6" t="s">
        <v>7</v>
      </c>
      <c r="U8" s="6" t="s">
        <v>5</v>
      </c>
      <c r="V8" s="6" t="s">
        <v>6</v>
      </c>
      <c r="W8" s="6" t="s">
        <v>7</v>
      </c>
      <c r="X8" s="6" t="s">
        <v>5</v>
      </c>
      <c r="Y8" s="6" t="s">
        <v>6</v>
      </c>
      <c r="Z8" s="6" t="s">
        <v>7</v>
      </c>
    </row>
    <row r="9" spans="1:26" ht="15.75" x14ac:dyDescent="0.25">
      <c r="B9" s="58">
        <v>2012</v>
      </c>
      <c r="C9" s="38">
        <v>2296694.6069999998</v>
      </c>
      <c r="D9" s="54">
        <v>1024180.324</v>
      </c>
      <c r="E9" s="59">
        <v>-1272514.2829999998</v>
      </c>
      <c r="F9" s="38">
        <v>42487.360000000001</v>
      </c>
      <c r="G9" s="54">
        <v>90167.593999999997</v>
      </c>
      <c r="H9" s="59">
        <v>47680.233999999997</v>
      </c>
      <c r="I9" s="38">
        <v>300934.01299999998</v>
      </c>
      <c r="J9" s="54">
        <v>101666.148</v>
      </c>
      <c r="K9" s="59">
        <v>-199267.86499999999</v>
      </c>
      <c r="L9" s="38">
        <v>1316576.6680000001</v>
      </c>
      <c r="M9" s="54">
        <v>407590.91399999999</v>
      </c>
      <c r="N9" s="59">
        <v>-908985.75400000007</v>
      </c>
      <c r="O9" s="38">
        <v>156524.856</v>
      </c>
      <c r="P9" s="54">
        <v>39826.838000000003</v>
      </c>
      <c r="Q9" s="59">
        <v>-116698.018</v>
      </c>
      <c r="R9" s="38">
        <v>74093.788</v>
      </c>
      <c r="S9" s="54">
        <v>42399.508999999998</v>
      </c>
      <c r="T9" s="59">
        <v>-31694.279000000002</v>
      </c>
      <c r="U9" s="38">
        <v>43053.576999999997</v>
      </c>
      <c r="V9" s="54">
        <v>101204.16099999999</v>
      </c>
      <c r="W9" s="59">
        <v>58150.583999999995</v>
      </c>
      <c r="X9" s="38">
        <v>60035.016000000003</v>
      </c>
      <c r="Y9" s="54">
        <v>16009.798000000001</v>
      </c>
      <c r="Z9" s="59">
        <v>-44025.218000000001</v>
      </c>
    </row>
    <row r="10" spans="1:26" ht="15.75" x14ac:dyDescent="0.25">
      <c r="B10" s="56">
        <v>2013</v>
      </c>
      <c r="C10" s="33">
        <v>2554683.0619999999</v>
      </c>
      <c r="D10" s="53">
        <v>1193520.412</v>
      </c>
      <c r="E10" s="57">
        <v>-1361162.65</v>
      </c>
      <c r="F10" s="33">
        <v>28469.843000000001</v>
      </c>
      <c r="G10" s="53">
        <v>75956.73</v>
      </c>
      <c r="H10" s="57">
        <v>47486.886999999995</v>
      </c>
      <c r="I10" s="33">
        <v>318448.397</v>
      </c>
      <c r="J10" s="53">
        <v>145378.82199999999</v>
      </c>
      <c r="K10" s="57">
        <v>-173069.57500000001</v>
      </c>
      <c r="L10" s="33">
        <v>1448737.635</v>
      </c>
      <c r="M10" s="53">
        <v>442857.01699999999</v>
      </c>
      <c r="N10" s="57">
        <v>-1005880.618</v>
      </c>
      <c r="O10" s="33">
        <v>150481.302</v>
      </c>
      <c r="P10" s="53">
        <v>44260.815999999999</v>
      </c>
      <c r="Q10" s="57">
        <v>-106220.486</v>
      </c>
      <c r="R10" s="33">
        <v>82218.534</v>
      </c>
      <c r="S10" s="53">
        <v>72511.066999999995</v>
      </c>
      <c r="T10" s="57">
        <v>-9707.4670000000042</v>
      </c>
      <c r="U10" s="33">
        <v>59892.006999999998</v>
      </c>
      <c r="V10" s="53">
        <v>142469.584</v>
      </c>
      <c r="W10" s="57">
        <v>82577.577000000005</v>
      </c>
      <c r="X10" s="33">
        <v>66515.789000000004</v>
      </c>
      <c r="Y10" s="53">
        <v>20741.143</v>
      </c>
      <c r="Z10" s="57">
        <v>-45774.646000000008</v>
      </c>
    </row>
    <row r="11" spans="1:26" ht="15.75" x14ac:dyDescent="0.25">
      <c r="B11" s="58">
        <v>2014</v>
      </c>
      <c r="C11" s="38">
        <v>2509968.7379999999</v>
      </c>
      <c r="D11" s="54">
        <v>1304988.1370000001</v>
      </c>
      <c r="E11" s="59">
        <v>-1204980.6009999998</v>
      </c>
      <c r="F11" s="38">
        <v>39250.002999999997</v>
      </c>
      <c r="G11" s="54">
        <v>51165.315999999999</v>
      </c>
      <c r="H11" s="59">
        <v>11915.313000000002</v>
      </c>
      <c r="I11" s="38">
        <v>268904.56199999998</v>
      </c>
      <c r="J11" s="54">
        <v>148652.03400000001</v>
      </c>
      <c r="K11" s="59">
        <v>-120252.52799999996</v>
      </c>
      <c r="L11" s="38">
        <v>1456937.11</v>
      </c>
      <c r="M11" s="54">
        <v>468602.087</v>
      </c>
      <c r="N11" s="59">
        <v>-988335.02300000004</v>
      </c>
      <c r="O11" s="38">
        <v>154730.21</v>
      </c>
      <c r="P11" s="54">
        <v>41995.000999999997</v>
      </c>
      <c r="Q11" s="59">
        <v>-112735.209</v>
      </c>
      <c r="R11" s="38">
        <v>64027.383999999998</v>
      </c>
      <c r="S11" s="54">
        <v>98167.350999999995</v>
      </c>
      <c r="T11" s="59">
        <v>34139.966999999997</v>
      </c>
      <c r="U11" s="38">
        <v>87018.794999999998</v>
      </c>
      <c r="V11" s="54">
        <v>153736.003</v>
      </c>
      <c r="W11" s="59">
        <v>66717.207999999999</v>
      </c>
      <c r="X11" s="38">
        <v>56983.39</v>
      </c>
      <c r="Y11" s="54">
        <v>29060.514999999999</v>
      </c>
      <c r="Z11" s="59">
        <v>-27922.875</v>
      </c>
    </row>
    <row r="12" spans="1:26" ht="15.75" x14ac:dyDescent="0.25">
      <c r="B12" s="56">
        <v>2015</v>
      </c>
      <c r="C12" s="33">
        <v>2252819.9909999999</v>
      </c>
      <c r="D12" s="53">
        <v>1093477.324</v>
      </c>
      <c r="E12" s="57">
        <v>-1159342.6669999999</v>
      </c>
      <c r="F12" s="33">
        <v>41008.190999999999</v>
      </c>
      <c r="G12" s="53">
        <v>33805.61</v>
      </c>
      <c r="H12" s="57">
        <v>-7202.5809999999983</v>
      </c>
      <c r="I12" s="33">
        <v>262050.15400000001</v>
      </c>
      <c r="J12" s="53">
        <v>115389.348</v>
      </c>
      <c r="K12" s="57">
        <v>-146660.80600000001</v>
      </c>
      <c r="L12" s="33">
        <v>1300955.946</v>
      </c>
      <c r="M12" s="53">
        <v>448939.99200000003</v>
      </c>
      <c r="N12" s="57">
        <v>-852015.95399999991</v>
      </c>
      <c r="O12" s="33">
        <v>153037.47099999999</v>
      </c>
      <c r="P12" s="53">
        <v>39025.235000000001</v>
      </c>
      <c r="Q12" s="57">
        <v>-114012.23599999999</v>
      </c>
      <c r="R12" s="33">
        <v>46659.305999999997</v>
      </c>
      <c r="S12" s="53">
        <v>85512.313999999998</v>
      </c>
      <c r="T12" s="57">
        <v>38853.008000000002</v>
      </c>
      <c r="U12" s="33">
        <v>46167.633999999998</v>
      </c>
      <c r="V12" s="53">
        <v>108687.255</v>
      </c>
      <c r="W12" s="57">
        <v>62519.621000000006</v>
      </c>
      <c r="X12" s="33">
        <v>49069.173000000003</v>
      </c>
      <c r="Y12" s="53">
        <v>30184.116000000002</v>
      </c>
      <c r="Z12" s="57">
        <v>-18885.057000000001</v>
      </c>
    </row>
    <row r="13" spans="1:26" ht="15.75" x14ac:dyDescent="0.25">
      <c r="B13" s="58">
        <v>2016</v>
      </c>
      <c r="C13" s="38">
        <v>2296924.1800000002</v>
      </c>
      <c r="D13" s="54">
        <v>1197620.1340000001</v>
      </c>
      <c r="E13" s="59">
        <v>-1099304.0460000001</v>
      </c>
      <c r="F13" s="38">
        <v>41217.315000000002</v>
      </c>
      <c r="G13" s="54">
        <v>36096.830999999998</v>
      </c>
      <c r="H13" s="59">
        <v>-5120.484000000004</v>
      </c>
      <c r="I13" s="38">
        <v>269730.59100000001</v>
      </c>
      <c r="J13" s="54">
        <v>156782.68799999999</v>
      </c>
      <c r="K13" s="59">
        <v>-112947.90300000002</v>
      </c>
      <c r="L13" s="38">
        <v>1322343.355</v>
      </c>
      <c r="M13" s="54">
        <v>493944.36099999998</v>
      </c>
      <c r="N13" s="59">
        <v>-828398.99399999995</v>
      </c>
      <c r="O13" s="38">
        <v>179565.231</v>
      </c>
      <c r="P13" s="54">
        <v>45931.599000000002</v>
      </c>
      <c r="Q13" s="59">
        <v>-133633.63199999998</v>
      </c>
      <c r="R13" s="38">
        <v>52954.563000000002</v>
      </c>
      <c r="S13" s="54">
        <v>77418.53</v>
      </c>
      <c r="T13" s="59">
        <v>24463.966999999997</v>
      </c>
      <c r="U13" s="38">
        <v>43301.561000000002</v>
      </c>
      <c r="V13" s="54">
        <v>106758.23699999999</v>
      </c>
      <c r="W13" s="59">
        <v>63456.675999999992</v>
      </c>
      <c r="X13" s="38">
        <v>54241.114999999998</v>
      </c>
      <c r="Y13" s="54">
        <v>34626.57</v>
      </c>
      <c r="Z13" s="59">
        <v>-19614.544999999998</v>
      </c>
    </row>
    <row r="14" spans="1:26" ht="15.75" x14ac:dyDescent="0.25">
      <c r="B14" s="56">
        <v>2017</v>
      </c>
      <c r="C14" s="33">
        <v>2681218.267</v>
      </c>
      <c r="D14" s="53">
        <v>1537310.415</v>
      </c>
      <c r="E14" s="57">
        <v>-1143907.852</v>
      </c>
      <c r="F14" s="33">
        <v>53162.044999999998</v>
      </c>
      <c r="G14" s="53">
        <v>58297.150999999998</v>
      </c>
      <c r="H14" s="57">
        <v>5135.1059999999998</v>
      </c>
      <c r="I14" s="33">
        <v>343107.83299999998</v>
      </c>
      <c r="J14" s="53">
        <v>222179.50099999999</v>
      </c>
      <c r="K14" s="57">
        <v>-120928.33199999999</v>
      </c>
      <c r="L14" s="33">
        <v>1520315.4369999999</v>
      </c>
      <c r="M14" s="53">
        <v>604122.35400000005</v>
      </c>
      <c r="N14" s="57">
        <v>-916193.08299999987</v>
      </c>
      <c r="O14" s="33">
        <v>182956.99799999999</v>
      </c>
      <c r="P14" s="53">
        <v>52558.822999999997</v>
      </c>
      <c r="Q14" s="57">
        <v>-130398.17499999999</v>
      </c>
      <c r="R14" s="33">
        <v>60278.021000000001</v>
      </c>
      <c r="S14" s="53">
        <v>115214.857</v>
      </c>
      <c r="T14" s="57">
        <v>54936.836000000003</v>
      </c>
      <c r="U14" s="33">
        <v>53305.57</v>
      </c>
      <c r="V14" s="53">
        <v>112962.23299999999</v>
      </c>
      <c r="W14" s="57">
        <v>59656.662999999993</v>
      </c>
      <c r="X14" s="33">
        <v>64178.538</v>
      </c>
      <c r="Y14" s="53">
        <v>16915.989000000001</v>
      </c>
      <c r="Z14" s="57">
        <v>-47262.548999999999</v>
      </c>
    </row>
    <row r="15" spans="1:26" ht="15.75" x14ac:dyDescent="0.25">
      <c r="B15" s="58">
        <v>2018</v>
      </c>
      <c r="C15" s="38">
        <v>2844852.8050000002</v>
      </c>
      <c r="D15" s="54">
        <v>1654118.3189999999</v>
      </c>
      <c r="E15" s="59">
        <v>-1190734.4860000003</v>
      </c>
      <c r="F15" s="38">
        <v>82329.282000000007</v>
      </c>
      <c r="G15" s="54">
        <v>70012.596999999994</v>
      </c>
      <c r="H15" s="59">
        <v>-12316.685000000012</v>
      </c>
      <c r="I15" s="38">
        <v>350663.02100000001</v>
      </c>
      <c r="J15" s="54">
        <v>274559.42099999997</v>
      </c>
      <c r="K15" s="59">
        <v>-76103.600000000035</v>
      </c>
      <c r="L15" s="38">
        <v>1651045.7409999999</v>
      </c>
      <c r="M15" s="54">
        <v>665086.21299999999</v>
      </c>
      <c r="N15" s="59">
        <v>-985959.52799999993</v>
      </c>
      <c r="O15" s="38">
        <v>182080.18700000001</v>
      </c>
      <c r="P15" s="54">
        <v>47508.186999999998</v>
      </c>
      <c r="Q15" s="59">
        <v>-134572</v>
      </c>
      <c r="R15" s="38">
        <v>50344.146999999997</v>
      </c>
      <c r="S15" s="54">
        <v>108588.68700000001</v>
      </c>
      <c r="T15" s="59">
        <v>58244.540000000008</v>
      </c>
      <c r="U15" s="38">
        <v>53901.084000000003</v>
      </c>
      <c r="V15" s="54">
        <v>124961.30899999999</v>
      </c>
      <c r="W15" s="59">
        <v>71060.224999999991</v>
      </c>
      <c r="X15" s="38">
        <v>69177.851999999999</v>
      </c>
      <c r="Y15" s="54">
        <v>11493.039000000001</v>
      </c>
      <c r="Z15" s="59">
        <v>-57684.812999999995</v>
      </c>
    </row>
    <row r="16" spans="1:26" ht="15.75" x14ac:dyDescent="0.25">
      <c r="B16" s="56">
        <v>2019</v>
      </c>
      <c r="C16" s="33">
        <v>2788278.111</v>
      </c>
      <c r="D16" s="53">
        <v>1744494.5379999999</v>
      </c>
      <c r="E16" s="57">
        <v>-1043783.5730000001</v>
      </c>
      <c r="F16" s="33">
        <v>61234.500999999997</v>
      </c>
      <c r="G16" s="53">
        <v>72980.186000000002</v>
      </c>
      <c r="H16" s="57">
        <v>11745.685000000005</v>
      </c>
      <c r="I16" s="33">
        <v>280233.95699999999</v>
      </c>
      <c r="J16" s="53">
        <v>256277.155</v>
      </c>
      <c r="K16" s="57">
        <v>-23956.801999999996</v>
      </c>
      <c r="L16" s="33">
        <v>1686387.9350000001</v>
      </c>
      <c r="M16" s="53">
        <v>699578.53799999994</v>
      </c>
      <c r="N16" s="57">
        <v>-986809.39700000011</v>
      </c>
      <c r="O16" s="33">
        <v>288523.217</v>
      </c>
      <c r="P16" s="53">
        <v>53038.792000000001</v>
      </c>
      <c r="Q16" s="57">
        <v>-235484.42499999999</v>
      </c>
      <c r="R16" s="33">
        <v>47948.578999999998</v>
      </c>
      <c r="S16" s="53">
        <v>158247.91500000001</v>
      </c>
      <c r="T16" s="57">
        <v>110299.33600000001</v>
      </c>
      <c r="U16" s="33">
        <v>48432.57</v>
      </c>
      <c r="V16" s="53">
        <v>107542.72500000001</v>
      </c>
      <c r="W16" s="57">
        <v>59110.155000000006</v>
      </c>
      <c r="X16" s="33">
        <v>71062.092999999993</v>
      </c>
      <c r="Y16" s="53">
        <v>28433.371999999999</v>
      </c>
      <c r="Z16" s="57">
        <v>-42628.72099999999</v>
      </c>
    </row>
    <row r="17" spans="2:26" ht="15.75" x14ac:dyDescent="0.25">
      <c r="B17" s="58">
        <v>2020</v>
      </c>
      <c r="C17" s="38">
        <v>2676329.4849999999</v>
      </c>
      <c r="D17" s="54">
        <v>1549914.034</v>
      </c>
      <c r="E17" s="59">
        <v>-1126415.4509999999</v>
      </c>
      <c r="F17" s="38">
        <v>36839.911999999997</v>
      </c>
      <c r="G17" s="54">
        <v>56920.858999999997</v>
      </c>
      <c r="H17" s="59">
        <v>20080.947</v>
      </c>
      <c r="I17" s="38">
        <v>232645.50599999999</v>
      </c>
      <c r="J17" s="54">
        <v>187088.75700000001</v>
      </c>
      <c r="K17" s="59">
        <v>-45556.748999999982</v>
      </c>
      <c r="L17" s="38">
        <v>1664294.399</v>
      </c>
      <c r="M17" s="54">
        <v>644780.72600000002</v>
      </c>
      <c r="N17" s="59">
        <v>-1019513.673</v>
      </c>
      <c r="O17" s="38">
        <v>333135.212</v>
      </c>
      <c r="P17" s="54">
        <v>57492.813999999998</v>
      </c>
      <c r="Q17" s="59">
        <v>-275642.39799999999</v>
      </c>
      <c r="R17" s="38">
        <v>44506.849000000002</v>
      </c>
      <c r="S17" s="54">
        <v>140984.78400000001</v>
      </c>
      <c r="T17" s="59">
        <v>96477.935000000012</v>
      </c>
      <c r="U17" s="38">
        <v>62181.345000000001</v>
      </c>
      <c r="V17" s="54">
        <v>114792.052</v>
      </c>
      <c r="W17" s="59">
        <v>52610.706999999995</v>
      </c>
      <c r="X17" s="38">
        <v>67767.322</v>
      </c>
      <c r="Y17" s="54">
        <v>22910.039000000001</v>
      </c>
      <c r="Z17" s="59">
        <v>-44857.282999999996</v>
      </c>
    </row>
    <row r="18" spans="2:26" ht="15.75" x14ac:dyDescent="0.25">
      <c r="B18" s="56">
        <v>2021</v>
      </c>
      <c r="C18" s="33">
        <v>2401347.7680000002</v>
      </c>
      <c r="D18" s="53">
        <v>1361078.21</v>
      </c>
      <c r="E18" s="57">
        <v>-1040269.5580000002</v>
      </c>
      <c r="F18" s="33">
        <v>53619.173999999999</v>
      </c>
      <c r="G18" s="53">
        <v>36123.088000000003</v>
      </c>
      <c r="H18" s="57">
        <v>-17496.085999999996</v>
      </c>
      <c r="I18" s="33">
        <v>202800.829</v>
      </c>
      <c r="J18" s="53">
        <v>183723.25200000001</v>
      </c>
      <c r="K18" s="57">
        <v>-19077.57699999999</v>
      </c>
      <c r="L18" s="33">
        <v>1433159.3529999999</v>
      </c>
      <c r="M18" s="53">
        <v>565199.58299999998</v>
      </c>
      <c r="N18" s="57">
        <v>-867959.7699999999</v>
      </c>
      <c r="O18" s="33">
        <v>330768.05</v>
      </c>
      <c r="P18" s="53">
        <v>24295.264999999999</v>
      </c>
      <c r="Q18" s="57">
        <v>-306472.78499999997</v>
      </c>
      <c r="R18" s="33">
        <v>32740.988000000001</v>
      </c>
      <c r="S18" s="53">
        <v>113000.905</v>
      </c>
      <c r="T18" s="57">
        <v>80259.917000000001</v>
      </c>
      <c r="U18" s="33">
        <v>55896.324999999997</v>
      </c>
      <c r="V18" s="53">
        <v>84309.338000000003</v>
      </c>
      <c r="W18" s="57">
        <v>28413.013000000006</v>
      </c>
      <c r="X18" s="33">
        <v>55640.165999999997</v>
      </c>
      <c r="Y18" s="53">
        <v>30003.236000000001</v>
      </c>
      <c r="Z18" s="57">
        <v>-25636.929999999997</v>
      </c>
    </row>
    <row r="19" spans="2:26" ht="15.75" x14ac:dyDescent="0.25">
      <c r="B19" s="58">
        <v>2022</v>
      </c>
      <c r="C19" s="38">
        <v>3024053.8849999998</v>
      </c>
      <c r="D19" s="54">
        <v>1886626.8049999999</v>
      </c>
      <c r="E19" s="59">
        <v>-1131401.6140000001</v>
      </c>
      <c r="F19" s="38">
        <v>76122.668999999994</v>
      </c>
      <c r="G19" s="54">
        <v>39420.14</v>
      </c>
      <c r="H19" s="59">
        <v>-36667.593999999997</v>
      </c>
      <c r="I19" s="38">
        <v>276496.69400000002</v>
      </c>
      <c r="J19" s="54">
        <v>262539.60399999999</v>
      </c>
      <c r="K19" s="59">
        <v>-14933.089000000007</v>
      </c>
      <c r="L19" s="38">
        <v>1807923.916</v>
      </c>
      <c r="M19" s="54">
        <v>785507.41799999995</v>
      </c>
      <c r="N19" s="59">
        <v>-1013201.7289999999</v>
      </c>
      <c r="O19" s="38">
        <v>253002.731</v>
      </c>
      <c r="P19" s="54">
        <v>19273.198</v>
      </c>
      <c r="Q19" s="59">
        <v>-233677.829</v>
      </c>
      <c r="R19" s="38">
        <v>36091.591999999997</v>
      </c>
      <c r="S19" s="54">
        <v>147554.83199999999</v>
      </c>
      <c r="T19" s="59">
        <v>111478.867</v>
      </c>
      <c r="U19" s="38">
        <v>83316.570999999996</v>
      </c>
      <c r="V19" s="54">
        <v>110488.07799999999</v>
      </c>
      <c r="W19" s="59">
        <v>26409.052000000011</v>
      </c>
      <c r="X19" s="38">
        <v>103014.19899999999</v>
      </c>
      <c r="Y19" s="54">
        <v>47299.394</v>
      </c>
      <c r="Z19" s="59">
        <v>-55549.555</v>
      </c>
    </row>
    <row r="20" spans="2:26" ht="15.75" x14ac:dyDescent="0.25">
      <c r="B20" s="56">
        <v>2023</v>
      </c>
      <c r="C20" s="33">
        <v>3175898.4759999998</v>
      </c>
      <c r="D20" s="53">
        <v>1836062.284</v>
      </c>
      <c r="E20" s="57">
        <v>-1339836.1919999998</v>
      </c>
      <c r="F20" s="33">
        <v>65755.820000000007</v>
      </c>
      <c r="G20" s="53">
        <v>58774.523999999998</v>
      </c>
      <c r="H20" s="57">
        <v>-6981.2960000000094</v>
      </c>
      <c r="I20" s="33">
        <v>251217.46400000001</v>
      </c>
      <c r="J20" s="53">
        <v>220543.40599999999</v>
      </c>
      <c r="K20" s="57">
        <v>-30674.058000000019</v>
      </c>
      <c r="L20" s="33">
        <v>1983236.307</v>
      </c>
      <c r="M20" s="53">
        <v>817839.82499999995</v>
      </c>
      <c r="N20" s="57">
        <v>-1165396.4820000001</v>
      </c>
      <c r="O20" s="33">
        <v>245045.57399999999</v>
      </c>
      <c r="P20" s="53">
        <v>17250.002</v>
      </c>
      <c r="Q20" s="57">
        <v>-227795.57199999999</v>
      </c>
      <c r="R20" s="33">
        <v>36250.387999999999</v>
      </c>
      <c r="S20" s="53">
        <v>163510.61600000001</v>
      </c>
      <c r="T20" s="57">
        <v>127260.228</v>
      </c>
      <c r="U20" s="33">
        <v>85214.202000000005</v>
      </c>
      <c r="V20" s="53">
        <v>114265.02</v>
      </c>
      <c r="W20" s="57">
        <v>29050.817999999999</v>
      </c>
      <c r="X20" s="33">
        <v>117039.228</v>
      </c>
      <c r="Y20" s="53">
        <v>29037.055</v>
      </c>
      <c r="Z20" s="57">
        <v>-88002.17300000001</v>
      </c>
    </row>
    <row r="21" spans="2:26" x14ac:dyDescent="0.2">
      <c r="E21" s="11"/>
    </row>
    <row r="22" spans="2:26" x14ac:dyDescent="0.2">
      <c r="E22" s="11"/>
    </row>
    <row r="23" spans="2:26" x14ac:dyDescent="0.2">
      <c r="E23" s="11"/>
      <c r="N23" s="77"/>
    </row>
    <row r="24" spans="2:26" x14ac:dyDescent="0.2">
      <c r="B24" s="5" t="s">
        <v>53</v>
      </c>
      <c r="E24" s="11"/>
      <c r="N24" s="77"/>
    </row>
  </sheetData>
  <mergeCells count="9">
    <mergeCell ref="R7:T7"/>
    <mergeCell ref="U7:W7"/>
    <mergeCell ref="X7:Z7"/>
    <mergeCell ref="I7:K7"/>
    <mergeCell ref="B7:B8"/>
    <mergeCell ref="C7:E7"/>
    <mergeCell ref="F7:H7"/>
    <mergeCell ref="L7:N7"/>
    <mergeCell ref="O7:Q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1"/>
  <sheetViews>
    <sheetView topLeftCell="A20" zoomScaleNormal="100" workbookViewId="0">
      <selection activeCell="W31" sqref="W31"/>
    </sheetView>
  </sheetViews>
  <sheetFormatPr defaultColWidth="9" defaultRowHeight="15" x14ac:dyDescent="0.2"/>
  <cols>
    <col min="1" max="1" width="8.625" style="12" customWidth="1"/>
    <col min="2" max="2" width="15.625" style="12" customWidth="1"/>
    <col min="3" max="10" width="9" style="12"/>
    <col min="11" max="11" width="15.625" style="12" customWidth="1"/>
    <col min="12" max="12" width="9" style="12" customWidth="1"/>
    <col min="13" max="16384" width="9" style="12"/>
  </cols>
  <sheetData>
    <row r="1" spans="1:17" s="8" customFormat="1" ht="27" customHeight="1" x14ac:dyDescent="0.2"/>
    <row r="2" spans="1:17" ht="20.25" x14ac:dyDescent="0.3">
      <c r="A2" s="10" t="s">
        <v>0</v>
      </c>
      <c r="B2" s="7"/>
      <c r="C2" s="7"/>
      <c r="D2" s="7"/>
      <c r="E2" s="7"/>
      <c r="F2" s="7"/>
      <c r="G2" s="7"/>
    </row>
    <row r="3" spans="1:17" ht="14.25" customHeight="1" x14ac:dyDescent="0.2">
      <c r="A3" s="26" t="s">
        <v>68</v>
      </c>
      <c r="B3" s="26"/>
      <c r="C3" s="26"/>
      <c r="D3" s="26"/>
      <c r="E3" s="26"/>
      <c r="F3" s="26"/>
      <c r="G3" s="26"/>
    </row>
    <row r="4" spans="1:17" ht="14.25" customHeight="1" x14ac:dyDescent="0.2">
      <c r="A4" s="27" t="s">
        <v>54</v>
      </c>
      <c r="B4" s="27"/>
      <c r="C4" s="27"/>
      <c r="D4" s="27"/>
      <c r="E4" s="27"/>
      <c r="F4" s="27"/>
      <c r="G4" s="27"/>
    </row>
    <row r="5" spans="1:17" ht="14.25" customHeight="1" x14ac:dyDescent="0.2">
      <c r="A5" s="9" t="s">
        <v>65</v>
      </c>
      <c r="B5" s="4"/>
      <c r="C5" s="4"/>
      <c r="D5" s="5"/>
      <c r="E5" s="4"/>
      <c r="F5" s="4"/>
      <c r="G5" s="4"/>
    </row>
    <row r="6" spans="1:17" x14ac:dyDescent="0.2">
      <c r="A6" s="5" t="s">
        <v>53</v>
      </c>
      <c r="B6" s="8"/>
      <c r="C6" s="4"/>
      <c r="D6" s="4"/>
      <c r="E6" s="5"/>
      <c r="F6" s="4"/>
      <c r="G6" s="4"/>
      <c r="H6" s="4"/>
    </row>
    <row r="7" spans="1:17" x14ac:dyDescent="0.2">
      <c r="A7" s="5"/>
      <c r="B7" s="8"/>
      <c r="C7" s="4"/>
      <c r="D7" s="4"/>
      <c r="E7" s="5"/>
      <c r="F7" s="4"/>
      <c r="G7" s="4"/>
      <c r="H7" s="4"/>
    </row>
    <row r="8" spans="1:17" ht="15.75" x14ac:dyDescent="0.25">
      <c r="B8" s="68"/>
      <c r="C8" s="67" t="s">
        <v>40</v>
      </c>
      <c r="D8" s="67"/>
      <c r="E8" s="67"/>
      <c r="F8" s="67"/>
      <c r="G8" s="67"/>
      <c r="H8" s="28"/>
      <c r="I8" s="28"/>
      <c r="J8" s="28"/>
      <c r="K8" s="68"/>
      <c r="L8" s="67" t="s">
        <v>43</v>
      </c>
      <c r="M8" s="67"/>
      <c r="N8" s="67"/>
      <c r="O8" s="67"/>
      <c r="P8" s="62"/>
    </row>
    <row r="9" spans="1:17" ht="15.75" x14ac:dyDescent="0.2">
      <c r="B9" s="68"/>
      <c r="C9" s="6">
        <v>2019</v>
      </c>
      <c r="D9" s="6">
        <v>2020</v>
      </c>
      <c r="E9" s="6">
        <v>2021</v>
      </c>
      <c r="F9" s="6">
        <v>2022</v>
      </c>
      <c r="G9" s="6">
        <v>2023</v>
      </c>
      <c r="H9" s="28"/>
      <c r="I9" s="28"/>
      <c r="J9" s="28"/>
      <c r="K9" s="68"/>
      <c r="L9" s="6">
        <v>2019</v>
      </c>
      <c r="M9" s="6">
        <v>2020</v>
      </c>
      <c r="N9" s="6">
        <v>2021</v>
      </c>
      <c r="O9" s="6">
        <v>2022</v>
      </c>
      <c r="P9" s="6">
        <v>2023</v>
      </c>
    </row>
    <row r="10" spans="1:17" x14ac:dyDescent="0.2">
      <c r="B10" s="29" t="s">
        <v>1</v>
      </c>
      <c r="C10" s="31">
        <f>VLOOKUP(C$9,'Dairy trade balance (Volume)'!$B:$Z,7,FALSE)</f>
        <v>5.0217270000000021</v>
      </c>
      <c r="D10" s="32">
        <f>VLOOKUP(D$9,'Dairy trade balance (Volume)'!$B:$Z,7,FALSE)</f>
        <v>7.6024549999999991</v>
      </c>
      <c r="E10" s="30">
        <f>VLOOKUP(E$9,'Dairy trade balance (Volume)'!$B:$Z,7,FALSE)</f>
        <v>-1.446594000000001</v>
      </c>
      <c r="F10" s="31">
        <f>VLOOKUP(F$9,'Dairy trade balance (Volume)'!$B:$Z,7,FALSE)</f>
        <v>0.6277879999999989</v>
      </c>
      <c r="G10" s="31">
        <f>VLOOKUP(G$9,'Dairy trade balance (Volume)'!$B:$Z,7,FALSE)</f>
        <v>8.6739999999999995</v>
      </c>
      <c r="H10" s="60"/>
      <c r="I10" s="28"/>
      <c r="J10" s="28"/>
      <c r="K10" s="29" t="s">
        <v>1</v>
      </c>
      <c r="L10" s="33">
        <f>VLOOKUP(C$9,'Dairy trade balance (Value)'!$B:$Z,7,FALSE)/1000</f>
        <v>11.745685000000005</v>
      </c>
      <c r="M10" s="33">
        <f>VLOOKUP(D$9,'Dairy trade balance (Value)'!$B:$Z,7,FALSE)/1000</f>
        <v>20.080947000000002</v>
      </c>
      <c r="N10" s="33">
        <f>VLOOKUP(E$9,'Dairy trade balance (Value)'!$B:$Z,7,FALSE)/1000</f>
        <v>-17.496085999999995</v>
      </c>
      <c r="O10" s="50">
        <f>VLOOKUP(F$9,'Dairy trade balance (Value)'!$B:$Z,7,FALSE)/1000</f>
        <v>-36.667593999999994</v>
      </c>
      <c r="P10" s="50">
        <f>VLOOKUP(G$9,'Dairy trade balance (Value)'!$B:$Z,7,FALSE)/1000</f>
        <v>-6.9812960000000093</v>
      </c>
      <c r="Q10" s="60"/>
    </row>
    <row r="11" spans="1:17" x14ac:dyDescent="0.2">
      <c r="B11" s="34" t="s">
        <v>55</v>
      </c>
      <c r="C11" s="35">
        <f>VLOOKUP(C$9,'Dairy trade balance (Volume)'!$B:$Z,10,FALSE)</f>
        <v>-7.2949350000000095</v>
      </c>
      <c r="D11" s="35">
        <f>VLOOKUP(D$9,'Dairy trade balance (Volume)'!$B:$Z,10,FALSE)</f>
        <v>-15.568128999999999</v>
      </c>
      <c r="E11" s="35">
        <f>VLOOKUP(E$9,'Dairy trade balance (Volume)'!$B:$Z,10,FALSE)</f>
        <v>-2.3570670000000007</v>
      </c>
      <c r="F11" s="35">
        <f>VLOOKUP(F$9,'Dairy trade balance (Volume)'!$B:$Z,10,FALSE)</f>
        <v>-4.3832870000000028</v>
      </c>
      <c r="G11" s="35">
        <f>VLOOKUP(G$9,'Dairy trade balance (Volume)'!$B:$Z,10,FALSE)</f>
        <v>-3.8250000000000028</v>
      </c>
      <c r="H11" s="60"/>
      <c r="I11" s="28"/>
      <c r="J11" s="28"/>
      <c r="K11" s="34" t="s">
        <v>55</v>
      </c>
      <c r="L11" s="38">
        <f>VLOOKUP(C$9,'Dairy trade balance (Value)'!$B:$Z,10,FALSE)/1000</f>
        <v>-23.956801999999996</v>
      </c>
      <c r="M11" s="38">
        <f>VLOOKUP(D$9,'Dairy trade balance (Value)'!$B:$Z,10,FALSE)/1000</f>
        <v>-45.556748999999982</v>
      </c>
      <c r="N11" s="38">
        <f>VLOOKUP(E$9,'Dairy trade balance (Value)'!$B:$Z,10,FALSE)/1000</f>
        <v>-19.077576999999991</v>
      </c>
      <c r="O11" s="51">
        <f>VLOOKUP(F$9,'Dairy trade balance (Value)'!$B:$Z,10,FALSE)/1000</f>
        <v>-14.933089000000008</v>
      </c>
      <c r="P11" s="51">
        <f>VLOOKUP(G$9,'Dairy trade balance (Value)'!$B:$Z,10,FALSE)/1000</f>
        <v>-30.67405800000002</v>
      </c>
      <c r="Q11" s="60"/>
    </row>
    <row r="12" spans="1:17" x14ac:dyDescent="0.2">
      <c r="B12" s="29" t="s">
        <v>3</v>
      </c>
      <c r="C12" s="31">
        <f>VLOOKUP(C$9,'Dairy trade balance (Volume)'!$B:$Z,13,FALSE)</f>
        <v>-318.95580099999995</v>
      </c>
      <c r="D12" s="32">
        <f>VLOOKUP(D$9,'Dairy trade balance (Volume)'!$B:$Z,13,FALSE)</f>
        <v>-295.62281100000001</v>
      </c>
      <c r="E12" s="30">
        <f>VLOOKUP(E$9,'Dairy trade balance (Volume)'!$B:$Z,13,FALSE)</f>
        <v>-246.52792300000004</v>
      </c>
      <c r="F12" s="31">
        <f>VLOOKUP(F$9,'Dairy trade balance (Volume)'!$B:$Z,13,FALSE)</f>
        <v>-232.57338999999996</v>
      </c>
      <c r="G12" s="31">
        <f>VLOOKUP(G$9,'Dairy trade balance (Volume)'!$B:$Z,13,FALSE)</f>
        <v>-254.08700000000002</v>
      </c>
      <c r="H12" s="60"/>
      <c r="I12" s="28"/>
      <c r="J12" s="28"/>
      <c r="K12" s="29" t="s">
        <v>3</v>
      </c>
      <c r="L12" s="33">
        <f>VLOOKUP(C$9,'Dairy trade balance (Value)'!$B:$Z,13,FALSE)/1000</f>
        <v>-986.8093970000001</v>
      </c>
      <c r="M12" s="33">
        <f>VLOOKUP(D$9,'Dairy trade balance (Value)'!$B:$Z,13,FALSE)/1000</f>
        <v>-1019.5136729999999</v>
      </c>
      <c r="N12" s="33">
        <f>VLOOKUP(E$9,'Dairy trade balance (Value)'!$B:$Z,13,FALSE)/1000</f>
        <v>-867.95976999999993</v>
      </c>
      <c r="O12" s="50">
        <f>VLOOKUP(F$9,'Dairy trade balance (Value)'!$B:$Z,13,FALSE)/1000</f>
        <v>-1013.2017289999999</v>
      </c>
      <c r="P12" s="50">
        <f>VLOOKUP(G$9,'Dairy trade balance (Value)'!$B:$Z,13,FALSE)/1000</f>
        <v>-1165.3964820000001</v>
      </c>
      <c r="Q12" s="60"/>
    </row>
    <row r="13" spans="1:17" x14ac:dyDescent="0.2">
      <c r="B13" s="34" t="s">
        <v>4</v>
      </c>
      <c r="C13" s="36">
        <f>VLOOKUP(C$9,'Dairy trade balance (Volume)'!$B:$Z,16,FALSE)</f>
        <v>-180.80795000000001</v>
      </c>
      <c r="D13" s="37">
        <f>VLOOKUP(D$9,'Dairy trade balance (Volume)'!$B:$Z,16,FALSE)</f>
        <v>-236.53353299999998</v>
      </c>
      <c r="E13" s="35">
        <f>VLOOKUP(E$9,'Dairy trade balance (Volume)'!$B:$Z,16,FALSE)</f>
        <v>-268.69856100000004</v>
      </c>
      <c r="F13" s="36">
        <f>VLOOKUP(F$9,'Dairy trade balance (Volume)'!$B:$Z,16,FALSE)</f>
        <v>-160.56932999999998</v>
      </c>
      <c r="G13" s="36">
        <f>VLOOKUP(G$9,'Dairy trade balance (Volume)'!$B:$Z,16,FALSE)</f>
        <v>-127.57799999999999</v>
      </c>
      <c r="H13" s="60"/>
      <c r="I13" s="28"/>
      <c r="J13" s="28"/>
      <c r="K13" s="34" t="s">
        <v>4</v>
      </c>
      <c r="L13" s="38">
        <f>VLOOKUP(C$9,'Dairy trade balance (Value)'!$B:$Z,16,FALSE)/1000</f>
        <v>-235.48442499999999</v>
      </c>
      <c r="M13" s="38">
        <f>VLOOKUP(D$9,'Dairy trade balance (Value)'!$B:$Z,16,FALSE)/1000</f>
        <v>-275.64239800000001</v>
      </c>
      <c r="N13" s="38">
        <f>VLOOKUP(E$9,'Dairy trade balance (Value)'!$B:$Z,16,FALSE)/1000</f>
        <v>-306.47278499999999</v>
      </c>
      <c r="O13" s="51">
        <f>VLOOKUP(F$9,'Dairy trade balance (Value)'!$B:$Z,16,FALSE)/1000</f>
        <v>-233.677829</v>
      </c>
      <c r="P13" s="51">
        <f>VLOOKUP(G$9,'Dairy trade balance (Value)'!$B:$Z,16,FALSE)/1000</f>
        <v>-227.79557199999999</v>
      </c>
      <c r="Q13" s="60"/>
    </row>
    <row r="14" spans="1:17" x14ac:dyDescent="0.2">
      <c r="B14" s="29" t="s">
        <v>21</v>
      </c>
      <c r="C14" s="31">
        <f>VLOOKUP(C$9,'Dairy trade balance (Volume)'!$B:$Z,19,FALSE)</f>
        <v>55.93965</v>
      </c>
      <c r="D14" s="32">
        <f>VLOOKUP(D$9,'Dairy trade balance (Volume)'!$B:$Z,19,FALSE)</f>
        <v>51.465803999999999</v>
      </c>
      <c r="E14" s="30">
        <f>VLOOKUP(E$9,'Dairy trade balance (Volume)'!$B:$Z,19,FALSE)</f>
        <v>37.170421000000005</v>
      </c>
      <c r="F14" s="31">
        <f>VLOOKUP(F$9,'Dairy trade balance (Volume)'!$B:$Z,19,FALSE)</f>
        <v>34.871868999999997</v>
      </c>
      <c r="G14" s="31">
        <f>VLOOKUP(G$9,'Dairy trade balance (Volume)'!$B:$Z,19,FALSE)</f>
        <v>57.769000000000005</v>
      </c>
      <c r="H14" s="60"/>
      <c r="I14" s="28"/>
      <c r="J14" s="28"/>
      <c r="K14" s="29" t="s">
        <v>21</v>
      </c>
      <c r="L14" s="33">
        <f>VLOOKUP(C$9,'Dairy trade balance (Value)'!$B:$Z,19,FALSE)/1000</f>
        <v>110.29933600000001</v>
      </c>
      <c r="M14" s="33">
        <f>VLOOKUP(D$9,'Dairy trade balance (Value)'!$B:$Z,19,FALSE)/1000</f>
        <v>96.477935000000016</v>
      </c>
      <c r="N14" s="33">
        <f>VLOOKUP(E$9,'Dairy trade balance (Value)'!$B:$Z,19,FALSE)/1000</f>
        <v>80.259917000000002</v>
      </c>
      <c r="O14" s="50">
        <f>VLOOKUP(F$9,'Dairy trade balance (Value)'!$B:$Z,19,FALSE)/1000</f>
        <v>111.47886699999999</v>
      </c>
      <c r="P14" s="50">
        <f>VLOOKUP(G$9,'Dairy trade balance (Value)'!$B:$Z,19,FALSE)/1000</f>
        <v>127.260228</v>
      </c>
      <c r="Q14" s="60"/>
    </row>
    <row r="15" spans="1:17" x14ac:dyDescent="0.2">
      <c r="B15" s="34" t="s">
        <v>22</v>
      </c>
      <c r="C15" s="36">
        <f>VLOOKUP(C$9,'Dairy trade balance (Volume)'!$B:$Z,22,FALSE)</f>
        <v>45.633851000000014</v>
      </c>
      <c r="D15" s="37">
        <f>VLOOKUP(D$9,'Dairy trade balance (Volume)'!$B:$Z,22,FALSE)</f>
        <v>27.580586000000007</v>
      </c>
      <c r="E15" s="35">
        <f>VLOOKUP(E$9,'Dairy trade balance (Volume)'!$B:$Z,22,FALSE)</f>
        <v>7.4973759999999992</v>
      </c>
      <c r="F15" s="36">
        <f>VLOOKUP(F$9,'Dairy trade balance (Volume)'!$B:$Z,22,FALSE)</f>
        <v>5.5564609999999988</v>
      </c>
      <c r="G15" s="36">
        <f>VLOOKUP(G$9,'Dairy trade balance (Volume)'!$B:$Z,22,FALSE)</f>
        <v>7.8880000000000017</v>
      </c>
      <c r="H15" s="60"/>
      <c r="I15" s="28"/>
      <c r="J15" s="28"/>
      <c r="K15" s="34" t="s">
        <v>22</v>
      </c>
      <c r="L15" s="38">
        <f>VLOOKUP(C$9,'Dairy trade balance (Value)'!$B:$Z,22,FALSE)/1000</f>
        <v>59.110155000000006</v>
      </c>
      <c r="M15" s="38">
        <f>VLOOKUP(D$9,'Dairy trade balance (Value)'!$B:$Z,22,FALSE)/1000</f>
        <v>52.610706999999998</v>
      </c>
      <c r="N15" s="38">
        <f>VLOOKUP(E$9,'Dairy trade balance (Value)'!$B:$Z,22,FALSE)/1000</f>
        <v>28.413013000000007</v>
      </c>
      <c r="O15" s="51">
        <f>VLOOKUP(F$9,'Dairy trade balance (Value)'!$B:$Z,22,FALSE)/1000</f>
        <v>26.40905200000001</v>
      </c>
      <c r="P15" s="51">
        <f>VLOOKUP(G$9,'Dairy trade balance (Value)'!$B:$Z,22,FALSE)/1000</f>
        <v>29.050818</v>
      </c>
      <c r="Q15" s="60"/>
    </row>
    <row r="16" spans="1:17" x14ac:dyDescent="0.2">
      <c r="B16" s="29" t="s">
        <v>42</v>
      </c>
      <c r="C16" s="31">
        <f>VLOOKUP(C$9,'Dairy trade balance (Volume)'!$B:$Z,25,FALSE)</f>
        <v>-23.418827999999994</v>
      </c>
      <c r="D16" s="32">
        <f>VLOOKUP(D$9,'Dairy trade balance (Volume)'!$B:$Z,25,FALSE)</f>
        <v>-23.232102999999992</v>
      </c>
      <c r="E16" s="30">
        <f>VLOOKUP(E$9,'Dairy trade balance (Volume)'!$B:$Z,25,FALSE)</f>
        <v>-2.2241060000000061</v>
      </c>
      <c r="F16" s="31">
        <f>VLOOKUP(F$9,'Dairy trade balance (Volume)'!$B:$Z,25,FALSE)</f>
        <v>-11.528141999999995</v>
      </c>
      <c r="G16" s="31">
        <f>VLOOKUP(G$9,'Dairy trade balance (Volume)'!$B:$Z,25,FALSE)</f>
        <v>-9.804000000000002</v>
      </c>
      <c r="H16" s="60"/>
      <c r="I16" s="28"/>
      <c r="J16" s="28"/>
      <c r="K16" s="29" t="s">
        <v>42</v>
      </c>
      <c r="L16" s="33">
        <f>VLOOKUP(C$9,'Dairy trade balance (Value)'!$B:$Z,25,FALSE)/1000</f>
        <v>-42.628720999999992</v>
      </c>
      <c r="M16" s="33">
        <f>VLOOKUP(D$9,'Dairy trade balance (Value)'!$B:$Z,25,FALSE)/1000</f>
        <v>-44.857282999999995</v>
      </c>
      <c r="N16" s="33">
        <f>VLOOKUP(E$9,'Dairy trade balance (Value)'!$B:$Z,25,FALSE)/1000</f>
        <v>-25.636929999999996</v>
      </c>
      <c r="O16" s="50">
        <f>VLOOKUP(F$9,'Dairy trade balance (Value)'!$B:$Z,25,FALSE)/1000</f>
        <v>-55.549554999999998</v>
      </c>
      <c r="P16" s="50">
        <f>VLOOKUP(G$9,'Dairy trade balance (Value)'!$B:$Z,25,FALSE)/1000</f>
        <v>-88.002173000000013</v>
      </c>
      <c r="Q16" s="60"/>
    </row>
    <row r="17" spans="2:17" ht="15.75" x14ac:dyDescent="0.25">
      <c r="B17" s="39" t="s">
        <v>58</v>
      </c>
      <c r="C17" s="41">
        <f>VLOOKUP(C$9,'Dairy trade balance (Volume)'!$B:$Z,4,FALSE)</f>
        <v>118.05745400000001</v>
      </c>
      <c r="D17" s="42">
        <f>VLOOKUP(D$9,'Dairy trade balance (Volume)'!$B:$Z,4,FALSE)</f>
        <v>53.022733000000017</v>
      </c>
      <c r="E17" s="40">
        <f>VLOOKUP(E$9,'Dairy trade balance (Volume)'!$B:$Z,4,FALSE)</f>
        <v>-67.93783099999996</v>
      </c>
      <c r="F17" s="41">
        <f>VLOOKUP(F$9,'Dairy trade balance (Volume)'!$B:$Z,4,FALSE)</f>
        <v>25.691740999999865</v>
      </c>
      <c r="G17" s="41">
        <f>VLOOKUP(G$9,'Dairy trade balance (Volume)'!$B:$Z,4,FALSE)</f>
        <v>76.827999999999975</v>
      </c>
      <c r="H17" s="60"/>
      <c r="I17" s="28"/>
      <c r="J17" s="28"/>
      <c r="K17" s="39" t="s">
        <v>58</v>
      </c>
      <c r="L17" s="43">
        <f>VLOOKUP(C$9,'Dairy trade balance (Value)'!$B:$Z,4,FALSE)/1000</f>
        <v>-1043.7835730000002</v>
      </c>
      <c r="M17" s="43">
        <f>VLOOKUP(D$9,'Dairy trade balance (Value)'!$B:$Z,4,FALSE)/1000</f>
        <v>-1126.4154509999998</v>
      </c>
      <c r="N17" s="43">
        <f>VLOOKUP(E$9,'Dairy trade balance (Value)'!$B:$Z,4,FALSE)/1000</f>
        <v>-1040.2695580000002</v>
      </c>
      <c r="O17" s="52">
        <f>VLOOKUP(F$9,'Dairy trade balance (Value)'!$B:$Z,4,FALSE)/1000</f>
        <v>-1131.4016140000001</v>
      </c>
      <c r="P17" s="52">
        <f>VLOOKUP(G$9,'Dairy trade balance (Value)'!$B:$Z,4,FALSE)/1000</f>
        <v>-1339.8361919999998</v>
      </c>
      <c r="Q17" s="60"/>
    </row>
    <row r="18" spans="2:17" x14ac:dyDescent="0.2">
      <c r="B18" s="5" t="s">
        <v>62</v>
      </c>
      <c r="C18" s="5"/>
      <c r="D18" s="5"/>
      <c r="E18" s="5"/>
      <c r="F18" s="5"/>
      <c r="G18" s="5"/>
      <c r="K18" s="5" t="s">
        <v>62</v>
      </c>
    </row>
    <row r="19" spans="2:17" x14ac:dyDescent="0.2">
      <c r="B19" s="5" t="s">
        <v>56</v>
      </c>
      <c r="C19" s="5"/>
      <c r="D19" s="5"/>
      <c r="E19" s="5"/>
      <c r="F19" s="5"/>
      <c r="G19" s="5"/>
      <c r="K19" s="5" t="s">
        <v>56</v>
      </c>
    </row>
    <row r="20" spans="2:17" x14ac:dyDescent="0.2">
      <c r="B20" s="5" t="s">
        <v>59</v>
      </c>
      <c r="C20" s="5"/>
      <c r="D20" s="5"/>
      <c r="E20" s="5"/>
      <c r="F20" s="5"/>
      <c r="G20" s="5"/>
      <c r="K20" s="5" t="s">
        <v>59</v>
      </c>
    </row>
    <row r="21" spans="2:17" x14ac:dyDescent="0.2">
      <c r="K21" s="5"/>
    </row>
  </sheetData>
  <mergeCells count="4">
    <mergeCell ref="K8:K9"/>
    <mergeCell ref="L8:P8"/>
    <mergeCell ref="C8:G8"/>
    <mergeCell ref="B8:B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38"/>
  <sheetViews>
    <sheetView topLeftCell="A4" zoomScale="120" zoomScaleNormal="120" workbookViewId="0">
      <selection activeCell="H28" sqref="H28"/>
    </sheetView>
  </sheetViews>
  <sheetFormatPr defaultColWidth="9" defaultRowHeight="15" x14ac:dyDescent="0.2"/>
  <cols>
    <col min="1" max="1" width="9" style="3"/>
    <col min="2" max="2" width="12.625" style="3" customWidth="1"/>
    <col min="3" max="7" width="9.625" style="3" customWidth="1"/>
    <col min="8" max="16384" width="9" style="3"/>
  </cols>
  <sheetData>
    <row r="1" spans="1:16" x14ac:dyDescent="0.2">
      <c r="A1" s="2"/>
      <c r="B1" s="2"/>
      <c r="C1" s="2"/>
      <c r="D1" s="2"/>
      <c r="E1" s="2"/>
      <c r="F1" s="2"/>
      <c r="G1" s="2"/>
      <c r="H1" s="2"/>
      <c r="I1" s="2"/>
      <c r="J1" s="2"/>
      <c r="K1" s="2"/>
      <c r="L1" s="2"/>
      <c r="M1" s="2"/>
      <c r="N1" s="2"/>
      <c r="O1" s="2"/>
      <c r="P1" s="2"/>
    </row>
    <row r="2" spans="1:16" x14ac:dyDescent="0.2">
      <c r="A2" s="2"/>
      <c r="B2" s="2"/>
      <c r="C2" s="2"/>
      <c r="D2" s="2"/>
      <c r="E2" s="2"/>
      <c r="F2" s="2"/>
      <c r="G2" s="2"/>
      <c r="H2" s="2"/>
      <c r="I2" s="2"/>
      <c r="J2" s="2"/>
      <c r="K2" s="2"/>
      <c r="L2" s="2"/>
      <c r="M2" s="2"/>
      <c r="N2" s="2"/>
      <c r="O2" s="2"/>
      <c r="P2" s="2"/>
    </row>
    <row r="3" spans="1:16" x14ac:dyDescent="0.2">
      <c r="A3" s="2"/>
      <c r="B3" s="2" t="s">
        <v>61</v>
      </c>
      <c r="C3" s="2"/>
      <c r="D3" s="2"/>
      <c r="E3" s="2"/>
      <c r="F3" s="2"/>
      <c r="G3" s="2"/>
      <c r="H3" s="2"/>
      <c r="I3" s="2"/>
      <c r="J3" s="2"/>
      <c r="K3" s="2"/>
      <c r="L3" s="2"/>
      <c r="M3" s="2"/>
      <c r="N3" s="2"/>
      <c r="O3" s="2"/>
      <c r="P3" s="2"/>
    </row>
    <row r="4" spans="1:16" ht="7.5" customHeight="1" x14ac:dyDescent="0.25">
      <c r="A4" s="2"/>
      <c r="B4" s="1"/>
      <c r="C4" s="4"/>
      <c r="D4" s="4"/>
      <c r="E4" s="5"/>
      <c r="F4" s="4"/>
      <c r="G4" s="4"/>
      <c r="H4" s="4"/>
      <c r="I4" s="2"/>
      <c r="J4" s="2"/>
      <c r="K4" s="2"/>
      <c r="L4" s="2"/>
      <c r="M4" s="2"/>
      <c r="N4" s="2"/>
      <c r="O4" s="2"/>
      <c r="P4" s="2"/>
    </row>
    <row r="5" spans="1:16" ht="15.75" x14ac:dyDescent="0.25">
      <c r="A5" s="2"/>
      <c r="B5" s="68"/>
      <c r="C5" s="67" t="s">
        <v>40</v>
      </c>
      <c r="D5" s="67"/>
      <c r="E5" s="67"/>
      <c r="F5" s="67"/>
      <c r="G5" s="67"/>
      <c r="H5" s="44"/>
      <c r="I5" s="2"/>
      <c r="J5" s="2"/>
      <c r="K5" s="2"/>
      <c r="L5" s="2"/>
      <c r="M5" s="2"/>
      <c r="N5" s="2"/>
      <c r="O5" s="2"/>
      <c r="P5" s="2"/>
    </row>
    <row r="6" spans="1:16" ht="15.75" x14ac:dyDescent="0.2">
      <c r="A6" s="2"/>
      <c r="B6" s="68"/>
      <c r="C6" s="6">
        <f>'Tables and charts'!C9</f>
        <v>2019</v>
      </c>
      <c r="D6" s="6">
        <f>'Tables and charts'!D9</f>
        <v>2020</v>
      </c>
      <c r="E6" s="6">
        <f>'Tables and charts'!E9</f>
        <v>2021</v>
      </c>
      <c r="F6" s="6">
        <f>'Tables and charts'!F9</f>
        <v>2022</v>
      </c>
      <c r="G6" s="6">
        <f>'Tables and charts'!G9</f>
        <v>2023</v>
      </c>
      <c r="H6" s="44"/>
      <c r="I6" s="2"/>
      <c r="J6" s="2"/>
      <c r="K6" s="2"/>
      <c r="L6" s="2"/>
      <c r="M6" s="2"/>
      <c r="N6" s="2"/>
      <c r="O6" s="2"/>
      <c r="P6" s="2"/>
    </row>
    <row r="7" spans="1:16" x14ac:dyDescent="0.2">
      <c r="A7" s="2"/>
      <c r="B7" s="34" t="s">
        <v>1</v>
      </c>
      <c r="C7" s="35">
        <f>'Tables and charts'!C10</f>
        <v>5.0217270000000021</v>
      </c>
      <c r="D7" s="36">
        <f>'Tables and charts'!D10</f>
        <v>7.6024549999999991</v>
      </c>
      <c r="E7" s="37">
        <f>'Tables and charts'!E10</f>
        <v>-1.446594000000001</v>
      </c>
      <c r="F7" s="35">
        <f>'Tables and charts'!F10</f>
        <v>0.6277879999999989</v>
      </c>
      <c r="G7" s="36">
        <f>'Tables and charts'!G10</f>
        <v>8.6739999999999995</v>
      </c>
      <c r="H7" s="44"/>
      <c r="I7" s="2"/>
      <c r="J7" s="55"/>
      <c r="K7" s="2"/>
      <c r="L7" s="2"/>
      <c r="M7" s="2"/>
      <c r="N7" s="2"/>
      <c r="O7" s="2"/>
      <c r="P7" s="2"/>
    </row>
    <row r="8" spans="1:16" x14ac:dyDescent="0.2">
      <c r="A8" s="2"/>
      <c r="B8" s="29" t="s">
        <v>55</v>
      </c>
      <c r="C8" s="30">
        <f>'Tables and charts'!C11</f>
        <v>-7.2949350000000095</v>
      </c>
      <c r="D8" s="31">
        <f>'Tables and charts'!D11</f>
        <v>-15.568128999999999</v>
      </c>
      <c r="E8" s="32">
        <f>'Tables and charts'!E11</f>
        <v>-2.3570670000000007</v>
      </c>
      <c r="F8" s="30">
        <f>'Tables and charts'!F11</f>
        <v>-4.3832870000000028</v>
      </c>
      <c r="G8" s="31">
        <f>'Tables and charts'!G11</f>
        <v>-3.8250000000000028</v>
      </c>
      <c r="H8" s="44"/>
      <c r="I8" s="2"/>
      <c r="J8" s="55"/>
      <c r="K8" s="2"/>
      <c r="L8" s="2"/>
      <c r="M8" s="2"/>
      <c r="N8" s="2"/>
      <c r="O8" s="2"/>
      <c r="P8" s="2"/>
    </row>
    <row r="9" spans="1:16" x14ac:dyDescent="0.2">
      <c r="A9" s="2"/>
      <c r="B9" s="34" t="s">
        <v>3</v>
      </c>
      <c r="C9" s="35">
        <f>'Tables and charts'!C12</f>
        <v>-318.95580099999995</v>
      </c>
      <c r="D9" s="36">
        <f>'Tables and charts'!D12</f>
        <v>-295.62281100000001</v>
      </c>
      <c r="E9" s="37">
        <f>'Tables and charts'!E12</f>
        <v>-246.52792300000004</v>
      </c>
      <c r="F9" s="35">
        <f>'Tables and charts'!F12</f>
        <v>-232.57338999999996</v>
      </c>
      <c r="G9" s="36">
        <f>'Tables and charts'!G12</f>
        <v>-254.08700000000002</v>
      </c>
      <c r="H9" s="44"/>
      <c r="I9" s="2"/>
      <c r="J9" s="55"/>
      <c r="K9" s="2"/>
      <c r="L9" s="2"/>
      <c r="M9" s="2"/>
      <c r="N9" s="2"/>
      <c r="O9" s="2"/>
      <c r="P9" s="2"/>
    </row>
    <row r="10" spans="1:16" x14ac:dyDescent="0.2">
      <c r="A10" s="2"/>
      <c r="B10" s="29" t="s">
        <v>4</v>
      </c>
      <c r="C10" s="30">
        <f>'Tables and charts'!C13</f>
        <v>-180.80795000000001</v>
      </c>
      <c r="D10" s="31">
        <f>'Tables and charts'!D13</f>
        <v>-236.53353299999998</v>
      </c>
      <c r="E10" s="32">
        <f>'Tables and charts'!E13</f>
        <v>-268.69856100000004</v>
      </c>
      <c r="F10" s="30">
        <f>'Tables and charts'!F13</f>
        <v>-160.56932999999998</v>
      </c>
      <c r="G10" s="31">
        <f>'Tables and charts'!G13</f>
        <v>-127.57799999999999</v>
      </c>
      <c r="H10" s="44"/>
      <c r="I10" s="2"/>
      <c r="J10" s="55"/>
      <c r="K10" s="2"/>
      <c r="L10" s="2"/>
      <c r="M10" s="2"/>
      <c r="N10" s="2"/>
      <c r="O10" s="2"/>
      <c r="P10" s="2"/>
    </row>
    <row r="11" spans="1:16" x14ac:dyDescent="0.2">
      <c r="A11" s="2"/>
      <c r="B11" s="34" t="s">
        <v>21</v>
      </c>
      <c r="C11" s="35">
        <f>'Tables and charts'!C14</f>
        <v>55.93965</v>
      </c>
      <c r="D11" s="36">
        <f>'Tables and charts'!D14</f>
        <v>51.465803999999999</v>
      </c>
      <c r="E11" s="37">
        <f>'Tables and charts'!E14</f>
        <v>37.170421000000005</v>
      </c>
      <c r="F11" s="35">
        <f>'Tables and charts'!F14</f>
        <v>34.871868999999997</v>
      </c>
      <c r="G11" s="36">
        <f>'Tables and charts'!G14</f>
        <v>57.769000000000005</v>
      </c>
      <c r="H11" s="44"/>
      <c r="I11" s="2"/>
      <c r="J11" s="55"/>
      <c r="K11" s="2"/>
      <c r="L11" s="2"/>
      <c r="M11" s="2"/>
      <c r="N11" s="2"/>
      <c r="O11" s="2"/>
      <c r="P11" s="2"/>
    </row>
    <row r="12" spans="1:16" x14ac:dyDescent="0.2">
      <c r="A12" s="2"/>
      <c r="B12" s="29" t="s">
        <v>22</v>
      </c>
      <c r="C12" s="30">
        <f>'Tables and charts'!C15</f>
        <v>45.633851000000014</v>
      </c>
      <c r="D12" s="31">
        <f>'Tables and charts'!D15</f>
        <v>27.580586000000007</v>
      </c>
      <c r="E12" s="32">
        <f>'Tables and charts'!E15</f>
        <v>7.4973759999999992</v>
      </c>
      <c r="F12" s="30">
        <f>'Tables and charts'!F15</f>
        <v>5.5564609999999988</v>
      </c>
      <c r="G12" s="31">
        <f>'Tables and charts'!G15</f>
        <v>7.8880000000000017</v>
      </c>
      <c r="H12" s="44"/>
      <c r="I12" s="2"/>
      <c r="J12" s="55"/>
      <c r="K12" s="2"/>
      <c r="L12" s="2"/>
      <c r="M12" s="2"/>
      <c r="N12" s="2"/>
      <c r="O12" s="2"/>
      <c r="P12" s="2"/>
    </row>
    <row r="13" spans="1:16" x14ac:dyDescent="0.2">
      <c r="A13" s="2"/>
      <c r="B13" s="34" t="s">
        <v>42</v>
      </c>
      <c r="C13" s="35">
        <f>'Tables and charts'!C16</f>
        <v>-23.418827999999994</v>
      </c>
      <c r="D13" s="36">
        <f>'Tables and charts'!D16</f>
        <v>-23.232102999999992</v>
      </c>
      <c r="E13" s="37">
        <f>'Tables and charts'!E16</f>
        <v>-2.2241060000000061</v>
      </c>
      <c r="F13" s="35">
        <f>'Tables and charts'!F16</f>
        <v>-11.528141999999995</v>
      </c>
      <c r="G13" s="36">
        <f>'Tables and charts'!G16</f>
        <v>-9.804000000000002</v>
      </c>
      <c r="H13" s="44"/>
      <c r="I13" s="2"/>
      <c r="J13" s="55"/>
      <c r="K13" s="2"/>
      <c r="L13" s="2"/>
      <c r="M13" s="2"/>
      <c r="N13" s="2"/>
      <c r="O13" s="2"/>
      <c r="P13" s="2"/>
    </row>
    <row r="14" spans="1:16" ht="15.75" x14ac:dyDescent="0.25">
      <c r="A14" s="2"/>
      <c r="B14" s="45" t="s">
        <v>58</v>
      </c>
      <c r="C14" s="46">
        <f>'Tables and charts'!C17</f>
        <v>118.05745400000001</v>
      </c>
      <c r="D14" s="47">
        <f>'Tables and charts'!D17</f>
        <v>53.022733000000017</v>
      </c>
      <c r="E14" s="48">
        <f>'Tables and charts'!E17</f>
        <v>-67.93783099999996</v>
      </c>
      <c r="F14" s="46">
        <f>'Tables and charts'!F17</f>
        <v>25.691740999999865</v>
      </c>
      <c r="G14" s="47">
        <f>'Tables and charts'!G17</f>
        <v>76.827999999999975</v>
      </c>
      <c r="H14" s="44"/>
      <c r="I14" s="2"/>
      <c r="J14" s="55"/>
      <c r="K14" s="2"/>
      <c r="L14" s="2"/>
      <c r="M14" s="2"/>
      <c r="N14" s="2"/>
      <c r="O14" s="2"/>
      <c r="P14" s="2"/>
    </row>
    <row r="15" spans="1:16" x14ac:dyDescent="0.2">
      <c r="A15" s="2"/>
      <c r="B15" s="44"/>
      <c r="C15" s="44"/>
      <c r="D15" s="44"/>
      <c r="E15" s="44"/>
      <c r="F15" s="44"/>
      <c r="G15" s="44"/>
      <c r="H15" s="44"/>
      <c r="I15" s="2"/>
      <c r="J15" s="55"/>
      <c r="K15" s="2"/>
      <c r="L15" s="2"/>
      <c r="M15" s="2"/>
      <c r="N15" s="2"/>
      <c r="O15" s="2"/>
      <c r="P15" s="2"/>
    </row>
    <row r="16" spans="1:16" ht="15.75" x14ac:dyDescent="0.25">
      <c r="A16" s="2"/>
      <c r="B16" s="68"/>
      <c r="C16" s="67" t="s">
        <v>41</v>
      </c>
      <c r="D16" s="67"/>
      <c r="E16" s="67"/>
      <c r="F16" s="67"/>
      <c r="G16" s="67"/>
      <c r="H16" s="44"/>
      <c r="I16" s="2"/>
      <c r="J16" s="55"/>
      <c r="K16" s="2"/>
      <c r="L16" s="2"/>
      <c r="M16" s="2"/>
      <c r="N16" s="2"/>
      <c r="O16" s="2"/>
      <c r="P16" s="2"/>
    </row>
    <row r="17" spans="1:16" ht="15.75" x14ac:dyDescent="0.2">
      <c r="A17" s="2"/>
      <c r="B17" s="68"/>
      <c r="C17" s="6">
        <f>'Tables and charts'!L9</f>
        <v>2019</v>
      </c>
      <c r="D17" s="6">
        <f>'Tables and charts'!M9</f>
        <v>2020</v>
      </c>
      <c r="E17" s="6">
        <f>'Tables and charts'!N9</f>
        <v>2021</v>
      </c>
      <c r="F17" s="6">
        <f>'Tables and charts'!O9</f>
        <v>2022</v>
      </c>
      <c r="G17" s="6">
        <f>'Tables and charts'!P9</f>
        <v>2023</v>
      </c>
      <c r="H17" s="44"/>
      <c r="I17" s="2"/>
      <c r="J17" s="55"/>
      <c r="K17" s="2"/>
      <c r="L17" s="2"/>
      <c r="M17" s="2"/>
      <c r="N17" s="2"/>
      <c r="O17" s="2"/>
      <c r="P17" s="2"/>
    </row>
    <row r="18" spans="1:16" x14ac:dyDescent="0.2">
      <c r="A18" s="2"/>
      <c r="B18" s="34" t="s">
        <v>1</v>
      </c>
      <c r="C18" s="35">
        <f>'Tables and charts'!L10</f>
        <v>11.745685000000005</v>
      </c>
      <c r="D18" s="36">
        <f>'Tables and charts'!M10</f>
        <v>20.080947000000002</v>
      </c>
      <c r="E18" s="37">
        <f>'Tables and charts'!N10</f>
        <v>-17.496085999999995</v>
      </c>
      <c r="F18" s="35">
        <f>'Tables and charts'!O10</f>
        <v>-36.667593999999994</v>
      </c>
      <c r="G18" s="36">
        <f>'Tables and charts'!P10</f>
        <v>-6.9812960000000093</v>
      </c>
      <c r="H18" s="44"/>
      <c r="I18" s="2"/>
      <c r="J18" s="55"/>
      <c r="K18" s="2"/>
      <c r="L18" s="2"/>
      <c r="M18" s="2"/>
      <c r="N18" s="2"/>
      <c r="O18" s="2"/>
      <c r="P18" s="2"/>
    </row>
    <row r="19" spans="1:16" x14ac:dyDescent="0.2">
      <c r="A19" s="2"/>
      <c r="B19" s="29" t="s">
        <v>55</v>
      </c>
      <c r="C19" s="30">
        <f>'Tables and charts'!L11</f>
        <v>-23.956801999999996</v>
      </c>
      <c r="D19" s="31">
        <f>'Tables and charts'!M11</f>
        <v>-45.556748999999982</v>
      </c>
      <c r="E19" s="32">
        <f>'Tables and charts'!N11</f>
        <v>-19.077576999999991</v>
      </c>
      <c r="F19" s="30">
        <f>'Tables and charts'!O11</f>
        <v>-14.933089000000008</v>
      </c>
      <c r="G19" s="31">
        <f>'Tables and charts'!P11</f>
        <v>-30.67405800000002</v>
      </c>
      <c r="H19" s="44"/>
      <c r="I19" s="2"/>
      <c r="J19" s="55"/>
      <c r="K19" s="2"/>
      <c r="L19" s="2"/>
      <c r="M19" s="2"/>
      <c r="N19" s="2"/>
      <c r="O19" s="2"/>
      <c r="P19" s="2"/>
    </row>
    <row r="20" spans="1:16" x14ac:dyDescent="0.2">
      <c r="A20" s="2"/>
      <c r="B20" s="34" t="s">
        <v>3</v>
      </c>
      <c r="C20" s="35">
        <f>'Tables and charts'!L12</f>
        <v>-986.8093970000001</v>
      </c>
      <c r="D20" s="36">
        <f>'Tables and charts'!M12</f>
        <v>-1019.5136729999999</v>
      </c>
      <c r="E20" s="37">
        <f>'Tables and charts'!N12</f>
        <v>-867.95976999999993</v>
      </c>
      <c r="F20" s="35">
        <f>'Tables and charts'!O12</f>
        <v>-1013.2017289999999</v>
      </c>
      <c r="G20" s="36">
        <f>'Tables and charts'!P12</f>
        <v>-1165.3964820000001</v>
      </c>
      <c r="H20" s="44"/>
      <c r="I20" s="2"/>
      <c r="J20" s="55"/>
      <c r="K20" s="2"/>
      <c r="L20" s="2"/>
      <c r="M20" s="2"/>
      <c r="N20" s="2"/>
      <c r="O20" s="2"/>
      <c r="P20" s="2"/>
    </row>
    <row r="21" spans="1:16" x14ac:dyDescent="0.2">
      <c r="A21" s="2"/>
      <c r="B21" s="29" t="s">
        <v>4</v>
      </c>
      <c r="C21" s="30">
        <f>'Tables and charts'!L13</f>
        <v>-235.48442499999999</v>
      </c>
      <c r="D21" s="31">
        <f>'Tables and charts'!M13</f>
        <v>-275.64239800000001</v>
      </c>
      <c r="E21" s="32">
        <f>'Tables and charts'!N13</f>
        <v>-306.47278499999999</v>
      </c>
      <c r="F21" s="30">
        <f>'Tables and charts'!O13</f>
        <v>-233.677829</v>
      </c>
      <c r="G21" s="31">
        <f>'Tables and charts'!P13</f>
        <v>-227.79557199999999</v>
      </c>
      <c r="H21" s="44"/>
      <c r="I21" s="2"/>
      <c r="J21" s="55"/>
      <c r="K21" s="2"/>
      <c r="L21" s="2"/>
      <c r="M21" s="2"/>
      <c r="N21" s="2"/>
      <c r="O21" s="2"/>
      <c r="P21" s="2"/>
    </row>
    <row r="22" spans="1:16" x14ac:dyDescent="0.2">
      <c r="A22" s="2"/>
      <c r="B22" s="34" t="s">
        <v>21</v>
      </c>
      <c r="C22" s="35">
        <f>'Tables and charts'!L14</f>
        <v>110.29933600000001</v>
      </c>
      <c r="D22" s="36">
        <f>'Tables and charts'!M14</f>
        <v>96.477935000000016</v>
      </c>
      <c r="E22" s="37">
        <f>'Tables and charts'!N14</f>
        <v>80.259917000000002</v>
      </c>
      <c r="F22" s="35">
        <f>'Tables and charts'!O14</f>
        <v>111.47886699999999</v>
      </c>
      <c r="G22" s="36">
        <f>'Tables and charts'!P14</f>
        <v>127.260228</v>
      </c>
      <c r="H22" s="44"/>
      <c r="I22" s="2"/>
      <c r="J22" s="55"/>
      <c r="K22" s="2"/>
      <c r="L22" s="2"/>
      <c r="M22" s="2"/>
      <c r="N22" s="2"/>
      <c r="O22" s="2"/>
      <c r="P22" s="2"/>
    </row>
    <row r="23" spans="1:16" x14ac:dyDescent="0.2">
      <c r="A23" s="2"/>
      <c r="B23" s="29" t="s">
        <v>22</v>
      </c>
      <c r="C23" s="30">
        <f>'Tables and charts'!L15</f>
        <v>59.110155000000006</v>
      </c>
      <c r="D23" s="31">
        <f>'Tables and charts'!M15</f>
        <v>52.610706999999998</v>
      </c>
      <c r="E23" s="32">
        <f>'Tables and charts'!N15</f>
        <v>28.413013000000007</v>
      </c>
      <c r="F23" s="30">
        <f>'Tables and charts'!O15</f>
        <v>26.40905200000001</v>
      </c>
      <c r="G23" s="31">
        <f>'Tables and charts'!P15</f>
        <v>29.050818</v>
      </c>
      <c r="H23" s="44"/>
      <c r="I23" s="2"/>
      <c r="J23" s="55"/>
      <c r="K23" s="2"/>
      <c r="L23" s="2"/>
      <c r="M23" s="2"/>
      <c r="N23" s="2"/>
      <c r="O23" s="2"/>
      <c r="P23" s="2"/>
    </row>
    <row r="24" spans="1:16" x14ac:dyDescent="0.2">
      <c r="A24" s="2"/>
      <c r="B24" s="34" t="s">
        <v>42</v>
      </c>
      <c r="C24" s="35">
        <f>'Tables and charts'!L16</f>
        <v>-42.628720999999992</v>
      </c>
      <c r="D24" s="36">
        <f>'Tables and charts'!M16</f>
        <v>-44.857282999999995</v>
      </c>
      <c r="E24" s="37">
        <f>'Tables and charts'!N16</f>
        <v>-25.636929999999996</v>
      </c>
      <c r="F24" s="35">
        <f>'Tables and charts'!O16</f>
        <v>-55.549554999999998</v>
      </c>
      <c r="G24" s="36">
        <f>'Tables and charts'!P16</f>
        <v>-88.002173000000013</v>
      </c>
      <c r="H24" s="44"/>
      <c r="I24" s="2"/>
      <c r="J24" s="55"/>
      <c r="K24" s="2"/>
      <c r="L24" s="2"/>
      <c r="M24" s="2"/>
      <c r="N24" s="2"/>
      <c r="O24" s="2"/>
      <c r="P24" s="2"/>
    </row>
    <row r="25" spans="1:16" ht="15.75" x14ac:dyDescent="0.25">
      <c r="A25" s="2"/>
      <c r="B25" s="45" t="s">
        <v>58</v>
      </c>
      <c r="C25" s="46">
        <f>'Tables and charts'!L17</f>
        <v>-1043.7835730000002</v>
      </c>
      <c r="D25" s="47">
        <f>'Tables and charts'!M17</f>
        <v>-1126.4154509999998</v>
      </c>
      <c r="E25" s="48">
        <f>'Tables and charts'!N17</f>
        <v>-1040.2695580000002</v>
      </c>
      <c r="F25" s="46">
        <f>'Tables and charts'!O17</f>
        <v>-1131.4016140000001</v>
      </c>
      <c r="G25" s="47">
        <f>'Tables and charts'!P17</f>
        <v>-1339.8361919999998</v>
      </c>
      <c r="H25" s="44"/>
      <c r="I25" s="2"/>
      <c r="J25" s="55"/>
      <c r="K25" s="2"/>
      <c r="L25" s="2"/>
      <c r="M25" s="2"/>
      <c r="N25" s="2"/>
      <c r="O25" s="2"/>
      <c r="P25" s="2"/>
    </row>
    <row r="26" spans="1:16" x14ac:dyDescent="0.2">
      <c r="A26" s="2"/>
      <c r="C26" s="44"/>
      <c r="D26" s="44"/>
      <c r="E26" s="44"/>
      <c r="F26" s="44"/>
      <c r="G26" s="44"/>
      <c r="H26" s="44"/>
      <c r="I26" s="2"/>
      <c r="J26" s="55"/>
      <c r="K26" s="2"/>
      <c r="L26" s="2"/>
      <c r="M26" s="2"/>
      <c r="N26" s="2"/>
      <c r="O26" s="2"/>
      <c r="P26" s="2"/>
    </row>
    <row r="27" spans="1:16" x14ac:dyDescent="0.2">
      <c r="A27" s="2"/>
      <c r="B27" s="69" t="s">
        <v>62</v>
      </c>
      <c r="C27" s="70"/>
      <c r="D27" s="70"/>
      <c r="E27" s="70"/>
      <c r="F27" s="70"/>
      <c r="G27" s="71"/>
      <c r="H27" s="44"/>
      <c r="I27" s="2"/>
      <c r="J27" s="55"/>
      <c r="K27" s="2"/>
      <c r="L27" s="2"/>
      <c r="M27" s="2"/>
      <c r="N27" s="2"/>
      <c r="O27" s="2"/>
      <c r="P27" s="2"/>
    </row>
    <row r="28" spans="1:16" x14ac:dyDescent="0.2">
      <c r="A28" s="2"/>
      <c r="B28" s="49" t="s">
        <v>56</v>
      </c>
      <c r="C28" s="44"/>
      <c r="D28" s="44"/>
      <c r="E28" s="44"/>
      <c r="F28" s="44"/>
      <c r="G28" s="44"/>
      <c r="H28" s="44"/>
      <c r="I28" s="2"/>
      <c r="J28" s="55"/>
      <c r="K28" s="2"/>
      <c r="L28" s="2"/>
      <c r="M28" s="2"/>
      <c r="N28" s="2"/>
      <c r="O28" s="2"/>
      <c r="P28" s="2"/>
    </row>
    <row r="29" spans="1:16" x14ac:dyDescent="0.2">
      <c r="A29" s="2"/>
      <c r="B29" s="49" t="s">
        <v>59</v>
      </c>
      <c r="C29" s="44"/>
      <c r="D29" s="44"/>
      <c r="E29" s="44"/>
      <c r="F29" s="44"/>
      <c r="G29" s="44"/>
      <c r="H29" s="44"/>
      <c r="I29" s="2"/>
      <c r="J29" s="55"/>
      <c r="K29" s="2"/>
      <c r="L29" s="2"/>
      <c r="M29" s="2"/>
      <c r="N29" s="2"/>
      <c r="O29" s="2"/>
      <c r="P29" s="2"/>
    </row>
    <row r="30" spans="1:16" x14ac:dyDescent="0.2">
      <c r="A30" s="2"/>
      <c r="B30" s="44"/>
      <c r="C30" s="44"/>
      <c r="D30" s="44"/>
      <c r="E30" s="44"/>
      <c r="F30" s="44"/>
      <c r="G30" s="44"/>
      <c r="H30" s="44"/>
      <c r="I30" s="2"/>
      <c r="J30" s="55"/>
      <c r="K30" s="2"/>
      <c r="L30" s="2"/>
      <c r="M30" s="2"/>
      <c r="N30" s="2"/>
      <c r="O30" s="2"/>
      <c r="P30" s="2"/>
    </row>
    <row r="31" spans="1:16" x14ac:dyDescent="0.2">
      <c r="A31" s="2"/>
      <c r="B31" s="44"/>
      <c r="C31" s="44"/>
      <c r="D31" s="44"/>
      <c r="E31" s="44"/>
      <c r="F31" s="44"/>
      <c r="G31" s="44"/>
      <c r="H31" s="44"/>
      <c r="I31" s="2"/>
      <c r="J31" s="2"/>
    </row>
    <row r="32" spans="1:16" ht="20.25" customHeight="1" x14ac:dyDescent="0.2">
      <c r="A32" s="2"/>
      <c r="B32" s="44"/>
      <c r="C32" s="44"/>
      <c r="D32" s="44"/>
      <c r="E32" s="44"/>
      <c r="F32" s="44"/>
      <c r="G32" s="44"/>
      <c r="H32" s="44"/>
      <c r="I32" s="2"/>
      <c r="J32" s="2"/>
    </row>
    <row r="33" spans="1:10" x14ac:dyDescent="0.2">
      <c r="A33" s="2"/>
      <c r="B33" s="44"/>
      <c r="C33" s="44"/>
      <c r="D33" s="44"/>
      <c r="E33" s="44"/>
      <c r="F33" s="44"/>
      <c r="G33" s="44"/>
      <c r="H33" s="44"/>
      <c r="I33" s="2"/>
      <c r="J33" s="2"/>
    </row>
    <row r="34" spans="1:10" x14ac:dyDescent="0.2">
      <c r="A34" s="2"/>
      <c r="B34" s="2"/>
      <c r="C34" s="2"/>
      <c r="D34" s="2"/>
      <c r="E34" s="2"/>
      <c r="F34" s="2"/>
      <c r="G34" s="2"/>
      <c r="H34" s="44"/>
      <c r="I34" s="2"/>
      <c r="J34" s="2"/>
    </row>
    <row r="35" spans="1:10" x14ac:dyDescent="0.2">
      <c r="A35" s="2"/>
      <c r="B35" s="2"/>
      <c r="C35" s="2"/>
      <c r="D35" s="2"/>
      <c r="E35" s="2"/>
      <c r="F35" s="2"/>
      <c r="G35" s="2"/>
      <c r="H35" s="2"/>
    </row>
    <row r="36" spans="1:10" x14ac:dyDescent="0.2">
      <c r="A36" s="2"/>
      <c r="B36" s="2"/>
      <c r="C36" s="2"/>
      <c r="D36" s="2"/>
      <c r="E36" s="2"/>
      <c r="F36" s="2"/>
      <c r="G36" s="2"/>
      <c r="H36" s="2"/>
    </row>
    <row r="37" spans="1:10" x14ac:dyDescent="0.2">
      <c r="A37" s="2"/>
      <c r="B37" s="2"/>
      <c r="C37" s="2"/>
      <c r="D37" s="2"/>
      <c r="E37" s="2"/>
      <c r="F37" s="2"/>
      <c r="G37" s="2"/>
      <c r="H37" s="2"/>
    </row>
    <row r="38" spans="1:10" x14ac:dyDescent="0.2">
      <c r="A38" s="2"/>
      <c r="B38" s="2"/>
      <c r="C38" s="2"/>
      <c r="D38" s="2"/>
      <c r="E38" s="2"/>
      <c r="F38" s="2"/>
      <c r="G38" s="2"/>
      <c r="H38" s="2"/>
    </row>
  </sheetData>
  <mergeCells count="5">
    <mergeCell ref="B27:G27"/>
    <mergeCell ref="C16:G16"/>
    <mergeCell ref="B16:B17"/>
    <mergeCell ref="B5:B6"/>
    <mergeCell ref="C5:G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6"/>
  <sheetViews>
    <sheetView showGridLines="0" workbookViewId="0">
      <selection activeCell="B6" sqref="B6"/>
    </sheetView>
  </sheetViews>
  <sheetFormatPr defaultColWidth="10" defaultRowHeight="15" x14ac:dyDescent="0.2"/>
  <cols>
    <col min="1" max="1" width="22.75" style="13" customWidth="1"/>
    <col min="2" max="11" width="11.125" style="13" customWidth="1"/>
    <col min="12" max="16384" width="10" style="13"/>
  </cols>
  <sheetData>
    <row r="1" spans="1:14" ht="15" customHeight="1" thickBot="1" x14ac:dyDescent="0.25"/>
    <row r="2" spans="1:14" ht="15.75" x14ac:dyDescent="0.2">
      <c r="A2" s="14" t="s">
        <v>8</v>
      </c>
      <c r="B2" s="14"/>
      <c r="C2" s="14"/>
      <c r="D2" s="14"/>
      <c r="E2" s="14"/>
      <c r="F2" s="14"/>
      <c r="G2" s="14"/>
      <c r="H2" s="14"/>
      <c r="I2" s="14"/>
      <c r="J2" s="14"/>
      <c r="K2" s="14"/>
      <c r="L2" s="14"/>
      <c r="M2" s="14"/>
      <c r="N2" s="14"/>
    </row>
    <row r="3" spans="1:14" s="15" customFormat="1" ht="15.75" customHeight="1" x14ac:dyDescent="0.2">
      <c r="A3" s="25" t="s">
        <v>32</v>
      </c>
    </row>
    <row r="4" spans="1:14" ht="15" customHeight="1" x14ac:dyDescent="0.2">
      <c r="B4" s="13" t="s">
        <v>33</v>
      </c>
      <c r="C4" s="13" t="s">
        <v>34</v>
      </c>
    </row>
    <row r="5" spans="1:14" ht="15" customHeight="1" x14ac:dyDescent="0.2">
      <c r="A5" s="13" t="s">
        <v>45</v>
      </c>
      <c r="B5" s="13" t="s">
        <v>35</v>
      </c>
      <c r="C5" s="13" t="s">
        <v>36</v>
      </c>
    </row>
    <row r="6" spans="1:14" ht="15" customHeight="1" x14ac:dyDescent="0.2">
      <c r="A6" s="13" t="s">
        <v>1</v>
      </c>
      <c r="B6" s="13" t="s">
        <v>60</v>
      </c>
      <c r="C6" s="13" t="s">
        <v>9</v>
      </c>
    </row>
    <row r="7" spans="1:14" ht="15" customHeight="1" x14ac:dyDescent="0.2">
      <c r="A7" s="13" t="s">
        <v>2</v>
      </c>
      <c r="B7" s="13" t="s">
        <v>10</v>
      </c>
      <c r="C7" s="13" t="s">
        <v>38</v>
      </c>
    </row>
    <row r="8" spans="1:14" ht="15" customHeight="1" x14ac:dyDescent="0.2">
      <c r="A8" s="13" t="s">
        <v>3</v>
      </c>
      <c r="B8" s="13" t="s">
        <v>11</v>
      </c>
      <c r="C8" s="13" t="s">
        <v>37</v>
      </c>
    </row>
    <row r="9" spans="1:14" ht="15" customHeight="1" x14ac:dyDescent="0.2">
      <c r="A9" s="13" t="s">
        <v>4</v>
      </c>
      <c r="B9" s="61" t="s">
        <v>66</v>
      </c>
      <c r="C9" s="13" t="s">
        <v>44</v>
      </c>
    </row>
    <row r="10" spans="1:14" ht="15" customHeight="1" x14ac:dyDescent="0.2">
      <c r="A10" s="16" t="s">
        <v>46</v>
      </c>
      <c r="B10" s="16" t="s">
        <v>12</v>
      </c>
      <c r="C10" s="16" t="s">
        <v>14</v>
      </c>
      <c r="D10" s="16"/>
      <c r="E10" s="16"/>
      <c r="F10" s="16"/>
      <c r="G10" s="16"/>
      <c r="H10" s="16"/>
      <c r="I10" s="16"/>
      <c r="J10" s="16"/>
      <c r="K10" s="16"/>
    </row>
    <row r="11" spans="1:14" ht="15" customHeight="1" x14ac:dyDescent="0.2">
      <c r="A11" s="16" t="s">
        <v>47</v>
      </c>
      <c r="B11" s="16" t="s">
        <v>13</v>
      </c>
      <c r="C11" s="16" t="s">
        <v>15</v>
      </c>
      <c r="D11" s="16"/>
      <c r="E11" s="16"/>
      <c r="F11" s="16"/>
      <c r="G11" s="16"/>
      <c r="H11" s="16"/>
      <c r="I11" s="16"/>
      <c r="J11" s="16"/>
      <c r="K11" s="16"/>
    </row>
    <row r="12" spans="1:14" ht="15" customHeight="1" x14ac:dyDescent="0.2">
      <c r="A12" s="16" t="s">
        <v>48</v>
      </c>
      <c r="B12" s="16" t="s">
        <v>16</v>
      </c>
      <c r="C12" s="16" t="s">
        <v>39</v>
      </c>
      <c r="D12" s="16"/>
      <c r="E12" s="16"/>
      <c r="F12" s="16"/>
      <c r="G12" s="16"/>
      <c r="H12" s="16"/>
      <c r="I12" s="16"/>
      <c r="J12" s="16"/>
      <c r="K12" s="16"/>
    </row>
    <row r="13" spans="1:14" ht="15" customHeight="1" x14ac:dyDescent="0.2">
      <c r="A13" s="16"/>
      <c r="B13" s="16"/>
      <c r="C13" s="16"/>
      <c r="D13" s="16"/>
      <c r="E13" s="16"/>
      <c r="F13" s="16"/>
      <c r="G13" s="16"/>
      <c r="H13" s="16"/>
      <c r="I13" s="16"/>
      <c r="J13" s="16"/>
      <c r="K13" s="16"/>
    </row>
    <row r="14" spans="1:14" ht="15" customHeight="1" x14ac:dyDescent="0.2"/>
    <row r="15" spans="1:14" ht="15.75" thickBot="1" x14ac:dyDescent="0.25"/>
    <row r="16" spans="1:14" ht="15.75" x14ac:dyDescent="0.2">
      <c r="A16" s="14" t="s">
        <v>23</v>
      </c>
      <c r="B16" s="14"/>
      <c r="C16" s="14"/>
      <c r="D16" s="14"/>
      <c r="E16" s="14"/>
      <c r="F16" s="14"/>
      <c r="G16" s="14"/>
      <c r="H16" s="14"/>
      <c r="I16" s="14"/>
      <c r="J16" s="14"/>
      <c r="K16" s="14"/>
      <c r="L16" s="14"/>
      <c r="M16" s="14"/>
      <c r="N16" s="14"/>
    </row>
    <row r="17" spans="1:14" ht="15" customHeight="1" x14ac:dyDescent="0.2">
      <c r="A17" s="18"/>
      <c r="B17" s="18"/>
      <c r="C17" s="18"/>
      <c r="D17" s="18"/>
      <c r="E17" s="18"/>
      <c r="F17" s="18"/>
      <c r="G17" s="18"/>
      <c r="H17" s="18"/>
      <c r="I17" s="18"/>
      <c r="J17" s="18"/>
      <c r="K17" s="18"/>
    </row>
    <row r="18" spans="1:14" ht="12.95" customHeight="1" x14ac:dyDescent="0.2">
      <c r="A18" s="73" t="s">
        <v>24</v>
      </c>
      <c r="B18" s="73"/>
      <c r="C18" s="73"/>
      <c r="D18" s="73"/>
      <c r="E18" s="73"/>
      <c r="F18" s="73"/>
      <c r="G18" s="73"/>
      <c r="H18" s="73"/>
      <c r="I18" s="73"/>
      <c r="J18" s="73"/>
      <c r="K18" s="73"/>
      <c r="L18" s="73"/>
      <c r="M18" s="73"/>
      <c r="N18" s="73"/>
    </row>
    <row r="19" spans="1:14" ht="14.1" customHeight="1" x14ac:dyDescent="0.2">
      <c r="A19" s="73"/>
      <c r="B19" s="73"/>
      <c r="C19" s="73"/>
      <c r="D19" s="73"/>
      <c r="E19" s="73"/>
      <c r="F19" s="73"/>
      <c r="G19" s="73"/>
      <c r="H19" s="73"/>
      <c r="I19" s="73"/>
      <c r="J19" s="73"/>
      <c r="K19" s="73"/>
      <c r="L19" s="73"/>
      <c r="M19" s="73"/>
      <c r="N19" s="73"/>
    </row>
    <row r="20" spans="1:14" x14ac:dyDescent="0.2">
      <c r="A20" s="73"/>
      <c r="B20" s="73"/>
      <c r="C20" s="73"/>
      <c r="D20" s="73"/>
      <c r="E20" s="73"/>
      <c r="F20" s="73"/>
      <c r="G20" s="73"/>
      <c r="H20" s="73"/>
      <c r="I20" s="73"/>
      <c r="J20" s="73"/>
      <c r="K20" s="73"/>
      <c r="L20" s="73"/>
      <c r="M20" s="73"/>
      <c r="N20" s="73"/>
    </row>
    <row r="21" spans="1:14" x14ac:dyDescent="0.2">
      <c r="A21" s="73"/>
      <c r="B21" s="73"/>
      <c r="C21" s="73"/>
      <c r="D21" s="73"/>
      <c r="E21" s="73"/>
      <c r="F21" s="73"/>
      <c r="G21" s="73"/>
      <c r="H21" s="73"/>
      <c r="I21" s="73"/>
      <c r="J21" s="73"/>
      <c r="K21" s="73"/>
      <c r="L21" s="73"/>
      <c r="M21" s="73"/>
      <c r="N21" s="73"/>
    </row>
    <row r="22" spans="1:14" ht="15" customHeight="1" x14ac:dyDescent="0.2">
      <c r="A22" s="73"/>
      <c r="B22" s="73"/>
      <c r="C22" s="73"/>
      <c r="D22" s="73"/>
      <c r="E22" s="73"/>
      <c r="F22" s="73"/>
      <c r="G22" s="73"/>
      <c r="H22" s="73"/>
      <c r="I22" s="73"/>
      <c r="J22" s="73"/>
      <c r="K22" s="73"/>
      <c r="L22" s="73"/>
      <c r="M22" s="73"/>
      <c r="N22" s="73"/>
    </row>
    <row r="23" spans="1:14" x14ac:dyDescent="0.2">
      <c r="A23" s="74" t="s">
        <v>63</v>
      </c>
      <c r="B23" s="74"/>
      <c r="C23" s="74"/>
      <c r="D23" s="74"/>
      <c r="E23" s="74"/>
      <c r="F23" s="74"/>
      <c r="G23" s="74"/>
      <c r="H23" s="74"/>
      <c r="I23" s="74"/>
      <c r="J23" s="74"/>
      <c r="K23" s="74"/>
    </row>
    <row r="24" spans="1:14" ht="15.75" thickBot="1" x14ac:dyDescent="0.25">
      <c r="A24" s="17"/>
      <c r="B24" s="17"/>
      <c r="C24" s="17"/>
      <c r="D24" s="17"/>
      <c r="E24" s="17"/>
      <c r="F24" s="17"/>
      <c r="G24" s="17"/>
      <c r="H24" s="17"/>
      <c r="I24" s="17"/>
      <c r="J24" s="17"/>
      <c r="K24" s="17"/>
      <c r="L24" s="17"/>
      <c r="M24" s="17"/>
      <c r="N24" s="17"/>
    </row>
    <row r="25" spans="1:14" ht="15.75" x14ac:dyDescent="0.2">
      <c r="A25" s="14" t="s">
        <v>25</v>
      </c>
      <c r="B25" s="14"/>
      <c r="C25" s="14"/>
      <c r="D25" s="14"/>
      <c r="E25" s="14"/>
      <c r="F25" s="14"/>
      <c r="G25" s="14"/>
      <c r="H25" s="14"/>
      <c r="I25" s="14"/>
      <c r="J25" s="14"/>
      <c r="K25" s="14"/>
      <c r="L25" s="14"/>
      <c r="M25" s="14"/>
      <c r="N25" s="14"/>
    </row>
    <row r="26" spans="1:14" ht="15" customHeight="1" x14ac:dyDescent="0.2">
      <c r="A26" s="18"/>
      <c r="B26" s="18"/>
      <c r="C26" s="18"/>
      <c r="D26" s="18"/>
      <c r="E26" s="18"/>
      <c r="F26" s="18"/>
      <c r="G26" s="18"/>
      <c r="H26" s="18"/>
      <c r="I26" s="18"/>
      <c r="J26" s="18"/>
      <c r="K26" s="18"/>
    </row>
    <row r="27" spans="1:14" x14ac:dyDescent="0.2">
      <c r="A27" s="75" t="s">
        <v>51</v>
      </c>
      <c r="B27" s="73" t="s">
        <v>26</v>
      </c>
      <c r="C27" s="76"/>
      <c r="D27" s="76"/>
      <c r="E27" s="76"/>
      <c r="F27" s="76"/>
      <c r="G27" s="76"/>
      <c r="H27" s="76"/>
      <c r="I27" s="76"/>
      <c r="J27" s="76"/>
      <c r="K27" s="76"/>
    </row>
    <row r="28" spans="1:14" x14ac:dyDescent="0.2">
      <c r="A28" s="75"/>
      <c r="B28" s="76"/>
      <c r="C28" s="76"/>
      <c r="D28" s="76"/>
      <c r="E28" s="76"/>
      <c r="F28" s="76"/>
      <c r="G28" s="76"/>
      <c r="H28" s="76"/>
      <c r="I28" s="76"/>
      <c r="J28" s="76"/>
      <c r="K28" s="76"/>
    </row>
    <row r="29" spans="1:14" x14ac:dyDescent="0.2">
      <c r="A29" s="17"/>
      <c r="B29" s="76"/>
      <c r="C29" s="76"/>
      <c r="D29" s="76"/>
      <c r="E29" s="76"/>
      <c r="F29" s="76"/>
      <c r="G29" s="76"/>
      <c r="H29" s="76"/>
      <c r="I29" s="76"/>
      <c r="J29" s="76"/>
      <c r="K29" s="76"/>
    </row>
    <row r="30" spans="1:14" x14ac:dyDescent="0.2">
      <c r="B30" s="76"/>
      <c r="C30" s="76"/>
      <c r="D30" s="76"/>
      <c r="E30" s="76"/>
      <c r="F30" s="76"/>
      <c r="G30" s="76"/>
      <c r="H30" s="76"/>
      <c r="I30" s="76"/>
      <c r="J30" s="76"/>
      <c r="K30" s="76"/>
    </row>
    <row r="31" spans="1:14" x14ac:dyDescent="0.2">
      <c r="B31" s="76"/>
      <c r="C31" s="76"/>
      <c r="D31" s="76"/>
      <c r="E31" s="76"/>
      <c r="F31" s="76"/>
      <c r="G31" s="76"/>
      <c r="H31" s="76"/>
      <c r="I31" s="76"/>
      <c r="J31" s="76"/>
      <c r="K31" s="76"/>
    </row>
    <row r="32" spans="1:14" ht="15.75" x14ac:dyDescent="0.2">
      <c r="A32" s="19" t="s">
        <v>27</v>
      </c>
      <c r="B32" s="13" t="s">
        <v>28</v>
      </c>
    </row>
    <row r="33" spans="1:14" ht="15.75" x14ac:dyDescent="0.2">
      <c r="A33" s="20" t="s">
        <v>29</v>
      </c>
      <c r="B33" s="21" t="s">
        <v>52</v>
      </c>
      <c r="C33" s="21"/>
      <c r="D33" s="21"/>
      <c r="E33" s="21"/>
      <c r="F33" s="21"/>
      <c r="G33" s="21"/>
      <c r="H33" s="21"/>
      <c r="I33" s="21"/>
      <c r="J33" s="21"/>
      <c r="K33" s="21"/>
    </row>
    <row r="34" spans="1:14" ht="15.75" x14ac:dyDescent="0.2">
      <c r="A34" s="20" t="s">
        <v>30</v>
      </c>
      <c r="B34" s="72" t="s">
        <v>31</v>
      </c>
      <c r="C34" s="72"/>
      <c r="D34" s="72"/>
      <c r="E34" s="72"/>
      <c r="F34" s="72"/>
      <c r="G34" s="72"/>
      <c r="H34" s="72"/>
      <c r="I34" s="72"/>
      <c r="J34" s="72"/>
      <c r="K34" s="72"/>
    </row>
    <row r="35" spans="1:14" ht="15" customHeight="1" thickBot="1" x14ac:dyDescent="0.25">
      <c r="A35" s="22"/>
      <c r="B35" s="23"/>
      <c r="C35" s="22"/>
      <c r="D35" s="22"/>
      <c r="E35" s="22"/>
      <c r="F35" s="22"/>
      <c r="G35" s="22"/>
      <c r="H35" s="22"/>
      <c r="I35" s="22"/>
      <c r="J35" s="22"/>
      <c r="K35" s="22"/>
      <c r="L35" s="22"/>
      <c r="M35" s="22"/>
      <c r="N35" s="22"/>
    </row>
    <row r="36" spans="1:14" x14ac:dyDescent="0.2">
      <c r="B36" s="24"/>
    </row>
  </sheetData>
  <mergeCells count="6">
    <mergeCell ref="B34:K34"/>
    <mergeCell ref="A18:N22"/>
    <mergeCell ref="A23:I23"/>
    <mergeCell ref="J23:K23"/>
    <mergeCell ref="A27:A28"/>
    <mergeCell ref="B27:K31"/>
  </mergeCells>
  <hyperlinks>
    <hyperlink ref="B33" r:id="rId1" xr:uid="{00000000-0004-0000-0500-000000000000}"/>
    <hyperlink ref="B34:C34" r:id="rId2" display="ahdb.org.uk" xr:uid="{00000000-0004-0000-05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Dairy trade balance (Volume)</vt:lpstr>
      <vt:lpstr>Dairy trade balance (Value)</vt:lpstr>
      <vt:lpstr>Tables and charts</vt:lpstr>
      <vt:lpstr>Tables for website (HIDE)</vt:lpstr>
      <vt:lpstr>Disclaimer and notes</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 Clayton</dc:creator>
  <cp:lastModifiedBy>Soumya Behera</cp:lastModifiedBy>
  <dcterms:created xsi:type="dcterms:W3CDTF">2019-10-02T07:45:15Z</dcterms:created>
  <dcterms:modified xsi:type="dcterms:W3CDTF">2024-11-14T16:06:57Z</dcterms:modified>
</cp:coreProperties>
</file>